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2285"/>
  </bookViews>
  <sheets>
    <sheet name="评审意见表" sheetId="1" r:id="rId1"/>
    <sheet name="审核增减项目" sheetId="3" r:id="rId2"/>
  </sheets>
  <calcPr calcId="125725"/>
</workbook>
</file>

<file path=xl/calcChain.xml><?xml version="1.0" encoding="utf-8"?>
<calcChain xmlns="http://schemas.openxmlformats.org/spreadsheetml/2006/main">
  <c r="L29" i="3"/>
  <c r="K29"/>
  <c r="G29"/>
  <c r="L27"/>
  <c r="L25"/>
  <c r="K25"/>
  <c r="L24"/>
  <c r="K24"/>
  <c r="L23"/>
  <c r="K23"/>
  <c r="L22"/>
  <c r="K22"/>
  <c r="L21"/>
  <c r="K21"/>
  <c r="L19"/>
  <c r="K19"/>
  <c r="L18"/>
  <c r="K18"/>
  <c r="L17"/>
  <c r="K17"/>
  <c r="L16"/>
  <c r="K16"/>
  <c r="L15"/>
  <c r="K15"/>
  <c r="L14"/>
  <c r="K14"/>
  <c r="L13"/>
  <c r="K13"/>
  <c r="L12"/>
  <c r="K12"/>
  <c r="L11"/>
  <c r="K11"/>
  <c r="L10"/>
  <c r="K10"/>
  <c r="L9"/>
  <c r="K9"/>
  <c r="L7"/>
  <c r="K7"/>
  <c r="L6"/>
  <c r="K6"/>
  <c r="F22" i="1"/>
  <c r="D22"/>
  <c r="F21"/>
  <c r="D21"/>
  <c r="D20"/>
  <c r="D19"/>
  <c r="F18"/>
  <c r="D18"/>
  <c r="F17"/>
  <c r="D17"/>
  <c r="F16"/>
  <c r="D16"/>
  <c r="F15"/>
  <c r="D15"/>
  <c r="F14"/>
  <c r="D14"/>
  <c r="F13"/>
  <c r="D13"/>
  <c r="F12"/>
  <c r="D12"/>
  <c r="F11"/>
  <c r="D11"/>
  <c r="C11"/>
  <c r="F10"/>
  <c r="F9"/>
  <c r="D9"/>
  <c r="C9"/>
  <c r="F6"/>
</calcChain>
</file>

<file path=xl/sharedStrings.xml><?xml version="1.0" encoding="utf-8"?>
<sst xmlns="http://schemas.openxmlformats.org/spreadsheetml/2006/main" count="181" uniqueCount="132">
  <si>
    <t>福建省文物局申请2025年国家文物保护专项
项目预算专家组评审意见表</t>
  </si>
  <si>
    <t>评审单位：福建省文物局</t>
  </si>
  <si>
    <t>单位：元</t>
  </si>
  <si>
    <t>项目编号</t>
  </si>
  <si>
    <t>24-7-02-3500-0443</t>
  </si>
  <si>
    <t>项目名称</t>
  </si>
  <si>
    <t>坂头花桥修缮工程</t>
  </si>
  <si>
    <t>项目单位</t>
  </si>
  <si>
    <t>政和县文化体育和旅游局</t>
  </si>
  <si>
    <t>方案批复文号</t>
  </si>
  <si>
    <t>闽文物字[2023]277号</t>
  </si>
  <si>
    <t>中央财政补助经费申请金额</t>
  </si>
  <si>
    <t>中央财政补助经费审核金额</t>
  </si>
  <si>
    <t>项目概况</t>
  </si>
  <si>
    <t xml:space="preserve">    坂头花桥位于福建省政和县杨源乡坂头村蟠溪之上，始建于明正德六年(1511)，由坂头苏杭人陈桓衣锦还乡后所建，为单孔石拱廊桥(楼阁式)风雨桥。坂头花桥建筑坐西朝东，桥体二侧夯土山墙围合，内部花桥由单孔石构桥台及上部楼阁式廊屋组成。廊屋中轴对称，由中部三层重檐桥亭与两侧单檐桥亭组成,装修整体采用木雕手法,雕刻技艺精湛。全长35.89m，石拱单孔净跨10.42m，总面阔十五间、进深六柱。整体采用穿斗式结构，屋面歇山顶，瓦脊高耸，两侧飞翘。占地面积约504.5m2，建筑面积约361.38m2。</t>
  </si>
  <si>
    <t>支出细目</t>
  </si>
  <si>
    <t>申请中央财政补助经费</t>
  </si>
  <si>
    <t>增减金额</t>
  </si>
  <si>
    <t>评审意见和核减理由</t>
  </si>
  <si>
    <t>审核金额</t>
  </si>
  <si>
    <t>备注</t>
  </si>
  <si>
    <t>序号</t>
  </si>
  <si>
    <t>合 计</t>
  </si>
  <si>
    <t>---</t>
  </si>
  <si>
    <t>--</t>
  </si>
  <si>
    <t>一</t>
  </si>
  <si>
    <t>工程费用</t>
  </si>
  <si>
    <t>部分工程量与设计文本不符，部分综合单价偏高，给予调整。</t>
  </si>
  <si>
    <t>二</t>
  </si>
  <si>
    <t>工程建设其他费</t>
  </si>
  <si>
    <t>勘察费</t>
  </si>
  <si>
    <t>计算基数改变核减</t>
  </si>
  <si>
    <t>按2%计取</t>
  </si>
  <si>
    <t>设计费</t>
  </si>
  <si>
    <t>按6%计取</t>
  </si>
  <si>
    <t>工程监理费</t>
  </si>
  <si>
    <t>按3.3%计取</t>
  </si>
  <si>
    <t>建设单位管理费</t>
  </si>
  <si>
    <t>按1.5%计取</t>
  </si>
  <si>
    <t>漏报项目调增</t>
  </si>
  <si>
    <t>按0.58%计取</t>
  </si>
  <si>
    <t>招标代理</t>
  </si>
  <si>
    <t>按1%计取</t>
  </si>
  <si>
    <t>审计费</t>
  </si>
  <si>
    <t>按0.3%计取</t>
  </si>
  <si>
    <t>多报项目核减</t>
  </si>
  <si>
    <t>重复取费</t>
  </si>
  <si>
    <t>工程保险费</t>
  </si>
  <si>
    <t>三</t>
  </si>
  <si>
    <t>预备费</t>
  </si>
  <si>
    <t>按（一）+（二）之和的5%取费</t>
  </si>
  <si>
    <t>评审专家综合意见及建议</t>
  </si>
  <si>
    <t>评审专家签字</t>
  </si>
  <si>
    <t>坂头花桥修缮工程方案设计</t>
  </si>
  <si>
    <t xml:space="preserve">  项目编号：                                                                                           单位：元</t>
  </si>
  <si>
    <t>单位元</t>
  </si>
  <si>
    <t>项目编码</t>
  </si>
  <si>
    <t>送审列</t>
  </si>
  <si>
    <t>审核列</t>
  </si>
  <si>
    <t>评审增减</t>
  </si>
  <si>
    <t>单位</t>
  </si>
  <si>
    <t>工程量</t>
  </si>
  <si>
    <t>综合单价</t>
  </si>
  <si>
    <t>合价</t>
  </si>
  <si>
    <t>拆除工程</t>
  </si>
  <si>
    <t>1</t>
  </si>
  <si>
    <t>011101001001</t>
  </si>
  <si>
    <t>铲除水泥砂浆地面</t>
  </si>
  <si>
    <t>m2</t>
  </si>
  <si>
    <t>2</t>
  </si>
  <si>
    <t>010401003001</t>
  </si>
  <si>
    <t>人工拆标准砖墙</t>
  </si>
  <si>
    <t>m3</t>
  </si>
  <si>
    <t>维修工程</t>
  </si>
  <si>
    <t>17</t>
  </si>
  <si>
    <t>020705003001</t>
  </si>
  <si>
    <t>维修砾石地面</t>
  </si>
  <si>
    <t>18</t>
  </si>
  <si>
    <t>020705003003</t>
  </si>
  <si>
    <t>维修卵石地面</t>
  </si>
  <si>
    <t>19</t>
  </si>
  <si>
    <t>010704007001</t>
  </si>
  <si>
    <t>维修木地面</t>
  </si>
  <si>
    <t>20</t>
  </si>
  <si>
    <t>020201005001</t>
  </si>
  <si>
    <t>维修桥台垒石面层</t>
  </si>
  <si>
    <t>26</t>
  </si>
  <si>
    <t>010901001002</t>
  </si>
  <si>
    <t>维修瓦屋面</t>
  </si>
  <si>
    <t>27</t>
  </si>
  <si>
    <t>010703001002</t>
  </si>
  <si>
    <t>维修屋面木基层</t>
  </si>
  <si>
    <t>28</t>
  </si>
  <si>
    <t>020603003001</t>
  </si>
  <si>
    <t>维修屋脊</t>
  </si>
  <si>
    <t>m</t>
  </si>
  <si>
    <t>30</t>
  </si>
  <si>
    <t>010704012002</t>
  </si>
  <si>
    <t>维修封檐板</t>
  </si>
  <si>
    <t>32</t>
  </si>
  <si>
    <t>010704011001</t>
  </si>
  <si>
    <t>维修裙板</t>
  </si>
  <si>
    <t>34</t>
  </si>
  <si>
    <t>011404010001</t>
  </si>
  <si>
    <t>维修栏杆</t>
  </si>
  <si>
    <t>36</t>
  </si>
  <si>
    <t>050302005002</t>
  </si>
  <si>
    <t>维修竹编墙面层</t>
  </si>
  <si>
    <t>新制作工程</t>
  </si>
  <si>
    <t>47</t>
  </si>
  <si>
    <t>010901001003</t>
  </si>
  <si>
    <t>新制作瓦屋面</t>
  </si>
  <si>
    <t>48</t>
  </si>
  <si>
    <t>010703001003</t>
  </si>
  <si>
    <t>新制作屋面木基层</t>
  </si>
  <si>
    <t>49</t>
  </si>
  <si>
    <t>010704012003</t>
  </si>
  <si>
    <t>新制作封檐板</t>
  </si>
  <si>
    <t>52</t>
  </si>
  <si>
    <t>011210001003</t>
  </si>
  <si>
    <t>新制作木板壁</t>
  </si>
  <si>
    <t>53</t>
  </si>
  <si>
    <t>010704005001</t>
  </si>
  <si>
    <t>新制作挡雨板</t>
  </si>
  <si>
    <t>措施工程</t>
  </si>
  <si>
    <t>总价措施项目费</t>
  </si>
  <si>
    <t>小计</t>
  </si>
  <si>
    <t>计算基数改变核减</t>
    <phoneticPr fontId="23" type="noConversion"/>
  </si>
  <si>
    <t>工程量清单和招标控制价编制费</t>
    <phoneticPr fontId="23" type="noConversion"/>
  </si>
  <si>
    <t>场地准备及临时设施费</t>
    <phoneticPr fontId="23" type="noConversion"/>
  </si>
  <si>
    <t>前期工程咨询费</t>
    <phoneticPr fontId="23" type="noConversion"/>
  </si>
  <si>
    <t xml:space="preserve">    部分工程量与设计文本不符，部分综合单价偏高，给予调整。因工程费用调整，建设单位管理费、勘察设计费、工程监理费、工程审计费、招标代理费、预备费等因计算基数改变核减；工程量清单和招标控制价编制费、工程保险费等漏报予以调增；场地准备及临时设施费、前期工程咨询费等多报项目核减。经审核调整后，该项目造价总体基本合理。</t>
    <phoneticPr fontId="23" type="noConversion"/>
  </si>
</sst>
</file>

<file path=xl/styles.xml><?xml version="1.0" encoding="utf-8"?>
<styleSheet xmlns="http://schemas.openxmlformats.org/spreadsheetml/2006/main">
  <numFmts count="5">
    <numFmt numFmtId="178" formatCode="0.00_ "/>
    <numFmt numFmtId="179" formatCode="0.00_ ;[Red]\-0.00\ "/>
    <numFmt numFmtId="180" formatCode="0.000"/>
    <numFmt numFmtId="181" formatCode="#,##0.00_);[Red]\(#,##0.00\)"/>
    <numFmt numFmtId="182" formatCode="0.00_);[Red]\(0.00\)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10"/>
      <color theme="1"/>
      <name val="宋体"/>
      <charset val="134"/>
    </font>
    <font>
      <sz val="16"/>
      <name val="方正小标宋简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rgb="FF000000"/>
      <name val="Times New Roman"/>
      <family val="1"/>
    </font>
    <font>
      <b/>
      <sz val="12"/>
      <color theme="1"/>
      <name val="楷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Calibri"/>
      <family val="2"/>
    </font>
    <font>
      <sz val="12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1" fillId="0" borderId="0"/>
    <xf numFmtId="0" fontId="21" fillId="0" borderId="0">
      <alignment vertical="center"/>
    </xf>
    <xf numFmtId="0" fontId="20" fillId="0" borderId="0"/>
    <xf numFmtId="0" fontId="22" fillId="0" borderId="0"/>
    <xf numFmtId="0" fontId="22" fillId="0" borderId="0"/>
  </cellStyleXfs>
  <cellXfs count="78">
    <xf numFmtId="0" fontId="0" fillId="0" borderId="0" xfId="0"/>
    <xf numFmtId="178" fontId="0" fillId="0" borderId="0" xfId="0" applyNumberFormat="1"/>
    <xf numFmtId="179" fontId="0" fillId="0" borderId="0" xfId="0" applyNumberFormat="1"/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2" fontId="6" fillId="0" borderId="2" xfId="1" applyNumberFormat="1" applyFont="1" applyBorder="1" applyAlignment="1">
      <alignment horizontal="center" vertical="center" wrapText="1" shrinkToFi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left" vertical="center" wrapText="1"/>
    </xf>
    <xf numFmtId="0" fontId="6" fillId="0" borderId="3" xfId="1" applyNumberFormat="1" applyFont="1" applyBorder="1" applyAlignment="1">
      <alignment vertical="center" wrapText="1"/>
    </xf>
    <xf numFmtId="0" fontId="6" fillId="0" borderId="4" xfId="1" applyNumberFormat="1" applyFont="1" applyBorder="1" applyAlignment="1">
      <alignment vertical="center" wrapText="1"/>
    </xf>
    <xf numFmtId="0" fontId="0" fillId="0" borderId="2" xfId="0" applyBorder="1"/>
    <xf numFmtId="0" fontId="0" fillId="0" borderId="3" xfId="0" applyBorder="1" applyAlignment="1"/>
    <xf numFmtId="0" fontId="0" fillId="0" borderId="4" xfId="0" applyBorder="1" applyAlignment="1"/>
    <xf numFmtId="180" fontId="6" fillId="0" borderId="2" xfId="1" applyNumberFormat="1" applyFont="1" applyBorder="1" applyAlignment="1">
      <alignment horizontal="right" vertical="center" wrapText="1" shrinkToFit="1"/>
    </xf>
    <xf numFmtId="2" fontId="6" fillId="0" borderId="3" xfId="1" applyNumberFormat="1" applyFont="1" applyBorder="1" applyAlignment="1">
      <alignment horizontal="right" vertical="center" wrapText="1" shrinkToFit="1"/>
    </xf>
    <xf numFmtId="2" fontId="6" fillId="0" borderId="2" xfId="1" applyNumberFormat="1" applyFont="1" applyBorder="1" applyAlignment="1">
      <alignment horizontal="right" vertical="center" wrapText="1" shrinkToFit="1"/>
    </xf>
    <xf numFmtId="2" fontId="0" fillId="0" borderId="4" xfId="0" applyNumberFormat="1" applyBorder="1" applyAlignment="1"/>
    <xf numFmtId="178" fontId="0" fillId="0" borderId="0" xfId="0" applyNumberFormat="1" applyBorder="1" applyAlignment="1">
      <alignment vertical="center"/>
    </xf>
    <xf numFmtId="179" fontId="0" fillId="0" borderId="0" xfId="0" applyNumberFormat="1" applyFont="1" applyBorder="1" applyAlignment="1">
      <alignment vertical="center"/>
    </xf>
    <xf numFmtId="178" fontId="6" fillId="0" borderId="2" xfId="1" applyNumberFormat="1" applyFont="1" applyBorder="1" applyAlignment="1">
      <alignment horizontal="center" vertical="center" wrapText="1" shrinkToFit="1"/>
    </xf>
    <xf numFmtId="0" fontId="3" fillId="2" borderId="5" xfId="0" applyFont="1" applyFill="1" applyBorder="1" applyAlignment="1">
      <alignment vertical="center" wrapText="1"/>
    </xf>
    <xf numFmtId="178" fontId="6" fillId="0" borderId="2" xfId="1" applyNumberFormat="1" applyFont="1" applyBorder="1" applyAlignment="1">
      <alignment horizontal="right" vertical="center" wrapText="1" shrinkToFit="1"/>
    </xf>
    <xf numFmtId="179" fontId="5" fillId="0" borderId="2" xfId="0" applyNumberFormat="1" applyFont="1" applyBorder="1" applyAlignment="1">
      <alignment horizontal="center" vertical="center"/>
    </xf>
    <xf numFmtId="0" fontId="6" fillId="0" borderId="5" xfId="1" applyNumberFormat="1" applyFont="1" applyBorder="1" applyAlignment="1">
      <alignment vertical="center" wrapText="1"/>
    </xf>
    <xf numFmtId="178" fontId="0" fillId="0" borderId="5" xfId="0" applyNumberFormat="1" applyBorder="1" applyAlignment="1"/>
    <xf numFmtId="179" fontId="0" fillId="0" borderId="2" xfId="0" applyNumberFormat="1" applyBorder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78" fontId="12" fillId="0" borderId="2" xfId="0" applyNumberFormat="1" applyFont="1" applyFill="1" applyBorder="1" applyAlignment="1">
      <alignment horizontal="center" vertical="center" wrapText="1"/>
    </xf>
    <xf numFmtId="178" fontId="12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178" fontId="13" fillId="0" borderId="2" xfId="4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178" fontId="13" fillId="0" borderId="2" xfId="5" applyNumberFormat="1" applyFont="1" applyFill="1" applyBorder="1" applyAlignment="1">
      <alignment vertical="center" wrapText="1"/>
    </xf>
    <xf numFmtId="178" fontId="13" fillId="0" borderId="2" xfId="5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181" fontId="16" fillId="0" borderId="2" xfId="0" applyNumberFormat="1" applyFont="1" applyFill="1" applyBorder="1" applyAlignment="1">
      <alignment horizontal="right" vertical="center" wrapText="1"/>
    </xf>
    <xf numFmtId="178" fontId="12" fillId="0" borderId="2" xfId="0" applyNumberFormat="1" applyFont="1" applyFill="1" applyBorder="1" applyAlignment="1">
      <alignment horizontal="right" vertical="center" wrapText="1"/>
    </xf>
    <xf numFmtId="178" fontId="11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10" fontId="14" fillId="0" borderId="0" xfId="0" applyNumberFormat="1" applyFont="1" applyFill="1" applyBorder="1" applyAlignment="1">
      <alignment horizontal="center" wrapText="1"/>
    </xf>
    <xf numFmtId="10" fontId="14" fillId="0" borderId="0" xfId="0" applyNumberFormat="1" applyFont="1" applyFill="1" applyAlignment="1">
      <alignment horizontal="center" wrapText="1"/>
    </xf>
    <xf numFmtId="0" fontId="10" fillId="0" borderId="2" xfId="0" quotePrefix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8" fontId="10" fillId="0" borderId="2" xfId="0" applyNumberFormat="1" applyFont="1" applyFill="1" applyBorder="1" applyAlignment="1">
      <alignment horizontal="center" vertical="center" wrapText="1"/>
    </xf>
    <xf numFmtId="182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179" fontId="7" fillId="0" borderId="2" xfId="1" applyNumberFormat="1" applyFont="1" applyBorder="1" applyAlignment="1">
      <alignment horizontal="center" vertical="center" wrapText="1"/>
    </xf>
  </cellXfs>
  <cellStyles count="6">
    <cellStyle name="Normal" xfId="1"/>
    <cellStyle name="常规" xfId="0" builtinId="0"/>
    <cellStyle name="常规 2" xfId="2"/>
    <cellStyle name="常规 2 2" xfId="3"/>
    <cellStyle name="常规 3" xfId="4"/>
    <cellStyle name="常规 3 2" xfId="5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tabSelected="1" workbookViewId="0">
      <selection activeCell="C23" sqref="C23:G23"/>
    </sheetView>
  </sheetViews>
  <sheetFormatPr defaultColWidth="9" defaultRowHeight="13.5"/>
  <cols>
    <col min="1" max="1" width="5.125" style="29" customWidth="1"/>
    <col min="2" max="2" width="25" style="29" customWidth="1"/>
    <col min="3" max="3" width="14.625" style="29" customWidth="1"/>
    <col min="4" max="4" width="16.875" style="29" customWidth="1"/>
    <col min="5" max="5" width="22.5" style="29" customWidth="1"/>
    <col min="6" max="6" width="15.625" style="29" customWidth="1"/>
    <col min="7" max="7" width="14.5" style="29" customWidth="1"/>
    <col min="8" max="9" width="9" style="29"/>
    <col min="10" max="10" width="12.625" style="29"/>
    <col min="11" max="11" width="11.5" style="29"/>
    <col min="12" max="16384" width="9" style="29"/>
  </cols>
  <sheetData>
    <row r="1" spans="1:7" ht="40.5" customHeight="1">
      <c r="A1" s="56" t="s">
        <v>0</v>
      </c>
      <c r="B1" s="56"/>
      <c r="C1" s="56"/>
      <c r="D1" s="56"/>
      <c r="E1" s="56"/>
      <c r="F1" s="56"/>
      <c r="G1" s="56"/>
    </row>
    <row r="2" spans="1:7">
      <c r="A2" s="30"/>
      <c r="B2" s="30"/>
      <c r="C2" s="30"/>
      <c r="D2" s="30"/>
      <c r="E2" s="30"/>
      <c r="F2" s="30"/>
      <c r="G2" s="30"/>
    </row>
    <row r="3" spans="1:7" ht="20.65" customHeight="1">
      <c r="A3" s="57" t="s">
        <v>1</v>
      </c>
      <c r="B3" s="57"/>
      <c r="C3" s="57"/>
      <c r="D3" s="31"/>
      <c r="E3" s="31"/>
      <c r="F3" s="58" t="s">
        <v>2</v>
      </c>
      <c r="G3" s="58"/>
    </row>
    <row r="4" spans="1:7" s="28" customFormat="1" ht="49.15" customHeight="1">
      <c r="A4" s="59" t="s">
        <v>3</v>
      </c>
      <c r="B4" s="59"/>
      <c r="C4" s="60" t="s">
        <v>4</v>
      </c>
      <c r="D4" s="60"/>
      <c r="E4" s="32" t="s">
        <v>5</v>
      </c>
      <c r="F4" s="61" t="s">
        <v>6</v>
      </c>
      <c r="G4" s="61"/>
    </row>
    <row r="5" spans="1:7" s="28" customFormat="1" ht="39" customHeight="1">
      <c r="A5" s="59" t="s">
        <v>7</v>
      </c>
      <c r="B5" s="59"/>
      <c r="C5" s="60" t="s">
        <v>8</v>
      </c>
      <c r="D5" s="60"/>
      <c r="E5" s="32" t="s">
        <v>9</v>
      </c>
      <c r="F5" s="60" t="s">
        <v>10</v>
      </c>
      <c r="G5" s="60"/>
    </row>
    <row r="6" spans="1:7" s="28" customFormat="1" ht="32.65" customHeight="1">
      <c r="A6" s="59" t="s">
        <v>11</v>
      </c>
      <c r="B6" s="59"/>
      <c r="C6" s="62">
        <v>1148885</v>
      </c>
      <c r="D6" s="61"/>
      <c r="E6" s="32" t="s">
        <v>12</v>
      </c>
      <c r="F6" s="63">
        <f>F9</f>
        <v>910117.98108000006</v>
      </c>
      <c r="G6" s="63"/>
    </row>
    <row r="7" spans="1:7" s="28" customFormat="1" ht="94.5" customHeight="1">
      <c r="A7" s="59" t="s">
        <v>13</v>
      </c>
      <c r="B7" s="59"/>
      <c r="C7" s="64" t="s">
        <v>14</v>
      </c>
      <c r="D7" s="64"/>
      <c r="E7" s="64"/>
      <c r="F7" s="64"/>
      <c r="G7" s="64"/>
    </row>
    <row r="8" spans="1:7" s="28" customFormat="1" ht="45" customHeight="1">
      <c r="A8" s="59" t="s">
        <v>15</v>
      </c>
      <c r="B8" s="59"/>
      <c r="C8" s="32" t="s">
        <v>16</v>
      </c>
      <c r="D8" s="32" t="s">
        <v>17</v>
      </c>
      <c r="E8" s="32" t="s">
        <v>18</v>
      </c>
      <c r="F8" s="32" t="s">
        <v>19</v>
      </c>
      <c r="G8" s="32" t="s">
        <v>20</v>
      </c>
    </row>
    <row r="9" spans="1:7" s="28" customFormat="1" ht="31.5" customHeight="1">
      <c r="A9" s="33" t="s">
        <v>21</v>
      </c>
      <c r="B9" s="33" t="s">
        <v>22</v>
      </c>
      <c r="C9" s="34">
        <f>C10+C11+C22</f>
        <v>1148885</v>
      </c>
      <c r="D9" s="35">
        <f>D10+D11+D22</f>
        <v>-238767.01892</v>
      </c>
      <c r="E9" s="55" t="s">
        <v>23</v>
      </c>
      <c r="F9" s="49">
        <f>C9+D9</f>
        <v>910117.98108000006</v>
      </c>
      <c r="G9" s="55" t="s">
        <v>24</v>
      </c>
    </row>
    <row r="10" spans="1:7" s="28" customFormat="1" ht="48.6" customHeight="1">
      <c r="A10" s="36" t="s">
        <v>25</v>
      </c>
      <c r="B10" s="37" t="s">
        <v>26</v>
      </c>
      <c r="C10" s="34">
        <v>910885</v>
      </c>
      <c r="D10" s="35">
        <v>-157033</v>
      </c>
      <c r="E10" s="50" t="s">
        <v>27</v>
      </c>
      <c r="F10" s="49">
        <f>C10+D10</f>
        <v>753852</v>
      </c>
      <c r="G10" s="55" t="s">
        <v>24</v>
      </c>
    </row>
    <row r="11" spans="1:7" s="28" customFormat="1" ht="30" customHeight="1">
      <c r="A11" s="37" t="s">
        <v>28</v>
      </c>
      <c r="B11" s="37" t="s">
        <v>29</v>
      </c>
      <c r="C11" s="38">
        <f>SUM(C12:C21)</f>
        <v>158000</v>
      </c>
      <c r="D11" s="35">
        <f>F11-C11</f>
        <v>-45072.970399999998</v>
      </c>
      <c r="E11" s="50"/>
      <c r="F11" s="49">
        <f>SUM(F12:F21)</f>
        <v>112927.02959999999</v>
      </c>
      <c r="G11" s="43"/>
    </row>
    <row r="12" spans="1:7" s="28" customFormat="1" ht="23.65" customHeight="1">
      <c r="A12" s="39">
        <v>1</v>
      </c>
      <c r="B12" s="40" t="s">
        <v>30</v>
      </c>
      <c r="C12" s="41">
        <v>20000</v>
      </c>
      <c r="D12" s="35">
        <f>F12-C12</f>
        <v>-4922.96</v>
      </c>
      <c r="E12" s="43" t="s">
        <v>31</v>
      </c>
      <c r="F12" s="49">
        <f>F10*0.02</f>
        <v>15077.04</v>
      </c>
      <c r="G12" s="50" t="s">
        <v>32</v>
      </c>
    </row>
    <row r="13" spans="1:7" s="28" customFormat="1" ht="20.65" customHeight="1">
      <c r="A13" s="39">
        <v>2</v>
      </c>
      <c r="B13" s="40" t="s">
        <v>33</v>
      </c>
      <c r="C13" s="41">
        <v>50000</v>
      </c>
      <c r="D13" s="35">
        <f t="shared" ref="D13:D22" si="0">F13-C13</f>
        <v>-4768.88</v>
      </c>
      <c r="E13" s="43" t="s">
        <v>31</v>
      </c>
      <c r="F13" s="49">
        <f>F10*0.06</f>
        <v>45231.12</v>
      </c>
      <c r="G13" s="50" t="s">
        <v>34</v>
      </c>
    </row>
    <row r="14" spans="1:7" s="28" customFormat="1" ht="24.6" customHeight="1">
      <c r="A14" s="39">
        <v>3</v>
      </c>
      <c r="B14" s="40" t="s">
        <v>35</v>
      </c>
      <c r="C14" s="41">
        <v>30000</v>
      </c>
      <c r="D14" s="35">
        <f t="shared" si="0"/>
        <v>-5122.884</v>
      </c>
      <c r="E14" s="43" t="s">
        <v>31</v>
      </c>
      <c r="F14" s="49">
        <f>F10*0.033</f>
        <v>24877.116000000002</v>
      </c>
      <c r="G14" s="50" t="s">
        <v>36</v>
      </c>
    </row>
    <row r="15" spans="1:7" s="28" customFormat="1" ht="20.65" customHeight="1">
      <c r="A15" s="39">
        <v>4</v>
      </c>
      <c r="B15" s="40" t="s">
        <v>37</v>
      </c>
      <c r="C15" s="42">
        <v>20000</v>
      </c>
      <c r="D15" s="35">
        <f t="shared" si="0"/>
        <v>-8692.2199999999993</v>
      </c>
      <c r="E15" s="43" t="s">
        <v>31</v>
      </c>
      <c r="F15" s="51">
        <f>F10*0.015</f>
        <v>11307.78</v>
      </c>
      <c r="G15" s="50" t="s">
        <v>38</v>
      </c>
    </row>
    <row r="16" spans="1:7" s="28" customFormat="1" ht="23.65" customHeight="1">
      <c r="A16" s="43">
        <v>5</v>
      </c>
      <c r="B16" s="44" t="s">
        <v>128</v>
      </c>
      <c r="C16" s="42">
        <v>0</v>
      </c>
      <c r="D16" s="35">
        <f t="shared" si="0"/>
        <v>4372.3415999999997</v>
      </c>
      <c r="E16" s="43" t="s">
        <v>39</v>
      </c>
      <c r="F16" s="49">
        <f>F10*0.0058</f>
        <v>4372.3415999999997</v>
      </c>
      <c r="G16" s="50" t="s">
        <v>40</v>
      </c>
    </row>
    <row r="17" spans="1:9" s="28" customFormat="1" ht="21.6" customHeight="1">
      <c r="A17" s="45">
        <v>6</v>
      </c>
      <c r="B17" s="40" t="s">
        <v>41</v>
      </c>
      <c r="C17" s="42">
        <v>10000</v>
      </c>
      <c r="D17" s="35">
        <f t="shared" si="0"/>
        <v>-2461.48</v>
      </c>
      <c r="E17" s="43" t="s">
        <v>31</v>
      </c>
      <c r="F17" s="49">
        <f>F10*0.01</f>
        <v>7538.52</v>
      </c>
      <c r="G17" s="50" t="s">
        <v>42</v>
      </c>
    </row>
    <row r="18" spans="1:9" s="28" customFormat="1" ht="25.15" customHeight="1">
      <c r="A18" s="39">
        <v>7</v>
      </c>
      <c r="B18" s="40" t="s">
        <v>43</v>
      </c>
      <c r="C18" s="42">
        <v>8000</v>
      </c>
      <c r="D18" s="35">
        <f t="shared" si="0"/>
        <v>-5738.4440000000004</v>
      </c>
      <c r="E18" s="43" t="s">
        <v>127</v>
      </c>
      <c r="F18" s="49">
        <f>F10*0.003</f>
        <v>2261.556</v>
      </c>
      <c r="G18" s="50" t="s">
        <v>44</v>
      </c>
    </row>
    <row r="19" spans="1:9" s="28" customFormat="1" ht="25.15" customHeight="1">
      <c r="A19" s="39">
        <v>8</v>
      </c>
      <c r="B19" s="46" t="s">
        <v>129</v>
      </c>
      <c r="C19" s="47">
        <v>15000</v>
      </c>
      <c r="D19" s="35">
        <f t="shared" si="0"/>
        <v>-15000</v>
      </c>
      <c r="E19" s="43" t="s">
        <v>45</v>
      </c>
      <c r="F19" s="49">
        <v>0</v>
      </c>
      <c r="G19" s="55" t="s">
        <v>46</v>
      </c>
    </row>
    <row r="20" spans="1:9" s="28" customFormat="1" ht="25.15" customHeight="1">
      <c r="A20" s="39">
        <v>9</v>
      </c>
      <c r="B20" s="46" t="s">
        <v>130</v>
      </c>
      <c r="C20" s="47">
        <v>5000</v>
      </c>
      <c r="D20" s="35">
        <f t="shared" si="0"/>
        <v>-5000</v>
      </c>
      <c r="E20" s="43" t="s">
        <v>45</v>
      </c>
      <c r="F20" s="49">
        <v>0</v>
      </c>
      <c r="G20" s="50"/>
    </row>
    <row r="21" spans="1:9" s="28" customFormat="1" ht="26.1" customHeight="1">
      <c r="A21" s="39">
        <v>10</v>
      </c>
      <c r="B21" s="40" t="s">
        <v>47</v>
      </c>
      <c r="C21" s="42">
        <v>0</v>
      </c>
      <c r="D21" s="35">
        <f t="shared" si="0"/>
        <v>2261.556</v>
      </c>
      <c r="E21" s="43" t="s">
        <v>39</v>
      </c>
      <c r="F21" s="49">
        <f>F10*0.003</f>
        <v>2261.556</v>
      </c>
      <c r="G21" s="50" t="s">
        <v>44</v>
      </c>
    </row>
    <row r="22" spans="1:9" s="28" customFormat="1" ht="26.1" customHeight="1">
      <c r="A22" s="37" t="s">
        <v>48</v>
      </c>
      <c r="B22" s="37" t="s">
        <v>49</v>
      </c>
      <c r="C22" s="48">
        <v>80000</v>
      </c>
      <c r="D22" s="35">
        <f t="shared" si="0"/>
        <v>-36661.048519999997</v>
      </c>
      <c r="E22" s="43" t="s">
        <v>31</v>
      </c>
      <c r="F22" s="49">
        <f>(F10+F11)*0.05</f>
        <v>43338.951480000003</v>
      </c>
      <c r="G22" s="52" t="s">
        <v>50</v>
      </c>
    </row>
    <row r="23" spans="1:9" s="28" customFormat="1" ht="102.6" customHeight="1">
      <c r="A23" s="65" t="s">
        <v>51</v>
      </c>
      <c r="B23" s="66"/>
      <c r="C23" s="67" t="s">
        <v>131</v>
      </c>
      <c r="D23" s="67"/>
      <c r="E23" s="67"/>
      <c r="F23" s="67"/>
      <c r="G23" s="67"/>
    </row>
    <row r="24" spans="1:9" s="28" customFormat="1" ht="66.95" customHeight="1">
      <c r="A24" s="68" t="s">
        <v>52</v>
      </c>
      <c r="B24" s="69"/>
      <c r="C24" s="70"/>
      <c r="D24" s="70"/>
      <c r="E24" s="70"/>
      <c r="F24" s="70"/>
      <c r="G24" s="70"/>
    </row>
    <row r="25" spans="1:9" s="28" customFormat="1" ht="20.25" customHeight="1">
      <c r="A25" s="29"/>
      <c r="B25" s="29"/>
      <c r="C25" s="29"/>
      <c r="D25" s="29"/>
      <c r="E25" s="29"/>
      <c r="F25" s="29"/>
      <c r="G25" s="29"/>
    </row>
    <row r="26" spans="1:9" s="28" customFormat="1" ht="17.25" customHeight="1">
      <c r="A26" s="29"/>
      <c r="B26" s="29"/>
      <c r="C26" s="29"/>
      <c r="D26" s="29"/>
      <c r="E26" s="29"/>
      <c r="F26" s="29"/>
      <c r="G26" s="29"/>
      <c r="I26" s="53"/>
    </row>
    <row r="27" spans="1:9" s="28" customFormat="1" ht="18" customHeight="1">
      <c r="A27" s="29"/>
      <c r="B27" s="29"/>
      <c r="C27" s="29"/>
      <c r="D27" s="29"/>
      <c r="E27" s="29"/>
      <c r="F27" s="29"/>
      <c r="G27" s="29"/>
      <c r="I27" s="53"/>
    </row>
    <row r="28" spans="1:9" s="28" customFormat="1" ht="17.25" customHeight="1">
      <c r="A28" s="29"/>
      <c r="B28" s="29"/>
      <c r="C28" s="29"/>
      <c r="D28" s="29"/>
      <c r="E28" s="29"/>
      <c r="F28" s="29"/>
      <c r="G28" s="29"/>
      <c r="I28" s="53"/>
    </row>
    <row r="29" spans="1:9" s="28" customFormat="1" ht="33" customHeight="1">
      <c r="A29" s="29"/>
      <c r="B29" s="29"/>
      <c r="C29" s="29"/>
      <c r="D29" s="29"/>
      <c r="E29" s="29"/>
      <c r="F29" s="29"/>
      <c r="G29" s="29"/>
      <c r="I29" s="54"/>
    </row>
    <row r="30" spans="1:9" s="28" customFormat="1" ht="18" customHeight="1">
      <c r="A30" s="29"/>
      <c r="B30" s="29"/>
      <c r="C30" s="29"/>
      <c r="D30" s="29"/>
      <c r="E30" s="29"/>
      <c r="F30" s="29"/>
      <c r="G30" s="29"/>
      <c r="I30" s="54"/>
    </row>
    <row r="31" spans="1:9" s="28" customFormat="1" ht="18" customHeight="1">
      <c r="A31" s="29"/>
      <c r="B31" s="29"/>
      <c r="C31" s="29"/>
      <c r="D31" s="29"/>
      <c r="E31" s="29"/>
      <c r="F31" s="29"/>
      <c r="G31" s="29"/>
      <c r="I31" s="54"/>
    </row>
    <row r="32" spans="1:9" s="28" customFormat="1" ht="18" customHeight="1">
      <c r="A32" s="29"/>
      <c r="B32" s="29"/>
      <c r="C32" s="29"/>
      <c r="D32" s="29"/>
      <c r="E32" s="29"/>
      <c r="F32" s="29"/>
      <c r="G32" s="29"/>
      <c r="I32" s="54"/>
    </row>
    <row r="33" spans="1:7" s="28" customFormat="1">
      <c r="A33" s="29"/>
      <c r="B33" s="29"/>
      <c r="C33" s="29"/>
      <c r="D33" s="29"/>
      <c r="E33" s="29"/>
      <c r="F33" s="29"/>
      <c r="G33" s="29"/>
    </row>
    <row r="34" spans="1:7" s="28" customFormat="1" ht="84" customHeight="1">
      <c r="A34" s="29"/>
      <c r="B34" s="29"/>
      <c r="C34" s="29"/>
      <c r="D34" s="29"/>
      <c r="E34" s="29"/>
      <c r="F34" s="29"/>
      <c r="G34" s="29"/>
    </row>
    <row r="35" spans="1:7" ht="49.5" customHeight="1"/>
  </sheetData>
  <protectedRanges>
    <protectedRange sqref="B17" name="区域1_2_1_2"/>
  </protectedRanges>
  <mergeCells count="19">
    <mergeCell ref="A24:B24"/>
    <mergeCell ref="C24:G24"/>
    <mergeCell ref="A7:B7"/>
    <mergeCell ref="C7:G7"/>
    <mergeCell ref="A8:B8"/>
    <mergeCell ref="A23:B23"/>
    <mergeCell ref="C23:G23"/>
    <mergeCell ref="A5:B5"/>
    <mergeCell ref="C5:D5"/>
    <mergeCell ref="F5:G5"/>
    <mergeCell ref="A6:B6"/>
    <mergeCell ref="C6:D6"/>
    <mergeCell ref="F6:G6"/>
    <mergeCell ref="A1:G1"/>
    <mergeCell ref="A3:C3"/>
    <mergeCell ref="F3:G3"/>
    <mergeCell ref="A4:B4"/>
    <mergeCell ref="C4:D4"/>
    <mergeCell ref="F4:G4"/>
  </mergeCells>
  <phoneticPr fontId="23" type="noConversion"/>
  <printOptions horizontalCentered="1"/>
  <pageMargins left="0.70763888888888904" right="0.70763888888888904" top="0.74791666666666701" bottom="0.74791666666666701" header="0.31388888888888899" footer="0.31388888888888899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9"/>
  <sheetViews>
    <sheetView topLeftCell="A18" zoomScale="160" zoomScaleNormal="160" workbookViewId="0">
      <selection activeCell="M25" sqref="M25"/>
    </sheetView>
  </sheetViews>
  <sheetFormatPr defaultColWidth="9" defaultRowHeight="13.5"/>
  <cols>
    <col min="2" max="2" width="14" customWidth="1"/>
    <col min="3" max="3" width="12.125" customWidth="1"/>
    <col min="7" max="7" width="11.625" customWidth="1"/>
    <col min="11" max="11" width="10.875" style="1" customWidth="1"/>
    <col min="12" max="12" width="13.75" style="2"/>
  </cols>
  <sheetData>
    <row r="1" spans="1:12">
      <c r="A1" s="71" t="s">
        <v>53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>
      <c r="A2" s="3" t="s">
        <v>54</v>
      </c>
      <c r="B2" s="4"/>
      <c r="C2" s="73" t="s">
        <v>4</v>
      </c>
      <c r="D2" s="73"/>
      <c r="E2" s="4"/>
      <c r="F2" s="4"/>
      <c r="G2" s="4"/>
      <c r="H2" s="4"/>
      <c r="I2" s="4"/>
      <c r="J2" s="4"/>
      <c r="K2" s="19"/>
      <c r="L2" s="20" t="s">
        <v>55</v>
      </c>
    </row>
    <row r="3" spans="1:12">
      <c r="A3" s="75" t="s">
        <v>21</v>
      </c>
      <c r="B3" s="75" t="s">
        <v>56</v>
      </c>
      <c r="C3" s="76" t="s">
        <v>5</v>
      </c>
      <c r="D3" s="74" t="s">
        <v>57</v>
      </c>
      <c r="E3" s="74"/>
      <c r="F3" s="74"/>
      <c r="G3" s="74"/>
      <c r="H3" s="74" t="s">
        <v>58</v>
      </c>
      <c r="I3" s="74"/>
      <c r="J3" s="74"/>
      <c r="K3" s="74"/>
      <c r="L3" s="77" t="s">
        <v>59</v>
      </c>
    </row>
    <row r="4" spans="1:12">
      <c r="A4" s="75"/>
      <c r="B4" s="75"/>
      <c r="C4" s="76"/>
      <c r="D4" s="5" t="s">
        <v>60</v>
      </c>
      <c r="E4" s="5" t="s">
        <v>61</v>
      </c>
      <c r="F4" s="5" t="s">
        <v>62</v>
      </c>
      <c r="G4" s="5" t="s">
        <v>63</v>
      </c>
      <c r="H4" s="5" t="s">
        <v>60</v>
      </c>
      <c r="I4" s="5" t="s">
        <v>61</v>
      </c>
      <c r="J4" s="5" t="s">
        <v>62</v>
      </c>
      <c r="K4" s="21" t="s">
        <v>63</v>
      </c>
      <c r="L4" s="77"/>
    </row>
    <row r="5" spans="1:12">
      <c r="A5" s="6" t="s">
        <v>64</v>
      </c>
      <c r="B5" s="7"/>
      <c r="C5" s="7"/>
      <c r="D5" s="7"/>
      <c r="E5" s="7"/>
      <c r="F5" s="7"/>
      <c r="G5" s="7"/>
      <c r="H5" s="7"/>
      <c r="I5" s="7"/>
      <c r="J5" s="7"/>
      <c r="K5" s="7"/>
      <c r="L5" s="22"/>
    </row>
    <row r="6" spans="1:12" ht="22.5" customHeight="1">
      <c r="A6" s="8" t="s">
        <v>65</v>
      </c>
      <c r="B6" s="9" t="s">
        <v>66</v>
      </c>
      <c r="C6" s="9" t="s">
        <v>67</v>
      </c>
      <c r="D6" s="8" t="s">
        <v>68</v>
      </c>
      <c r="E6" s="15">
        <v>65.099999999999994</v>
      </c>
      <c r="F6" s="16">
        <v>28.96</v>
      </c>
      <c r="G6" s="17">
        <v>1885.3</v>
      </c>
      <c r="H6" s="8" t="s">
        <v>68</v>
      </c>
      <c r="I6" s="15">
        <v>22.71</v>
      </c>
      <c r="J6" s="16">
        <v>28.96</v>
      </c>
      <c r="K6" s="23">
        <f>I6*J6</f>
        <v>657.6816</v>
      </c>
      <c r="L6" s="24">
        <f t="shared" ref="L6" si="0">K6-G6</f>
        <v>-1227.6184000000001</v>
      </c>
    </row>
    <row r="7" spans="1:12">
      <c r="A7" s="8" t="s">
        <v>69</v>
      </c>
      <c r="B7" s="9" t="s">
        <v>70</v>
      </c>
      <c r="C7" s="9" t="s">
        <v>71</v>
      </c>
      <c r="D7" s="8" t="s">
        <v>72</v>
      </c>
      <c r="E7" s="15">
        <v>10.199999999999999</v>
      </c>
      <c r="F7" s="16">
        <v>165.88</v>
      </c>
      <c r="G7" s="17">
        <v>1691.98</v>
      </c>
      <c r="H7" s="8" t="s">
        <v>72</v>
      </c>
      <c r="I7" s="15">
        <v>0</v>
      </c>
      <c r="J7" s="16">
        <v>165.88</v>
      </c>
      <c r="K7" s="23">
        <f t="shared" ref="K7:K19" si="1">I7*J7</f>
        <v>0</v>
      </c>
      <c r="L7" s="24">
        <f t="shared" ref="L7:L19" si="2">K7-G7</f>
        <v>-1691.98</v>
      </c>
    </row>
    <row r="8" spans="1:12">
      <c r="A8" s="10" t="s">
        <v>73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25"/>
    </row>
    <row r="9" spans="1:12">
      <c r="A9" s="8" t="s">
        <v>74</v>
      </c>
      <c r="B9" s="9" t="s">
        <v>75</v>
      </c>
      <c r="C9" s="9" t="s">
        <v>76</v>
      </c>
      <c r="D9" s="8" t="s">
        <v>68</v>
      </c>
      <c r="E9" s="15">
        <v>97.302999999999997</v>
      </c>
      <c r="F9" s="16">
        <v>279.27</v>
      </c>
      <c r="G9" s="17">
        <v>27173.81</v>
      </c>
      <c r="H9" s="8" t="s">
        <v>68</v>
      </c>
      <c r="I9" s="15">
        <v>28.41</v>
      </c>
      <c r="J9" s="16">
        <v>279.27</v>
      </c>
      <c r="K9" s="23">
        <f t="shared" si="1"/>
        <v>7934.0607</v>
      </c>
      <c r="L9" s="24">
        <f t="shared" si="2"/>
        <v>-19239.749299999999</v>
      </c>
    </row>
    <row r="10" spans="1:12">
      <c r="A10" s="8" t="s">
        <v>77</v>
      </c>
      <c r="B10" s="9" t="s">
        <v>78</v>
      </c>
      <c r="C10" s="9" t="s">
        <v>79</v>
      </c>
      <c r="D10" s="8" t="s">
        <v>68</v>
      </c>
      <c r="E10" s="15">
        <v>84.64</v>
      </c>
      <c r="F10" s="16">
        <v>293.23</v>
      </c>
      <c r="G10" s="17">
        <v>24818.99</v>
      </c>
      <c r="H10" s="8" t="s">
        <v>68</v>
      </c>
      <c r="I10" s="15">
        <v>15.5</v>
      </c>
      <c r="J10" s="16">
        <v>293.23</v>
      </c>
      <c r="K10" s="23">
        <f t="shared" si="1"/>
        <v>4545.0649999999996</v>
      </c>
      <c r="L10" s="24">
        <f t="shared" si="2"/>
        <v>-20273.924999999999</v>
      </c>
    </row>
    <row r="11" spans="1:12">
      <c r="A11" s="8" t="s">
        <v>80</v>
      </c>
      <c r="B11" s="9" t="s">
        <v>81</v>
      </c>
      <c r="C11" s="9" t="s">
        <v>82</v>
      </c>
      <c r="D11" s="8" t="s">
        <v>68</v>
      </c>
      <c r="E11" s="15">
        <v>42.37</v>
      </c>
      <c r="F11" s="16">
        <v>271.52999999999997</v>
      </c>
      <c r="G11" s="17">
        <v>11504.73</v>
      </c>
      <c r="H11" s="8" t="s">
        <v>68</v>
      </c>
      <c r="I11" s="15">
        <v>14.93</v>
      </c>
      <c r="J11" s="16">
        <v>271.52999999999997</v>
      </c>
      <c r="K11" s="23">
        <f t="shared" si="1"/>
        <v>4053.9429</v>
      </c>
      <c r="L11" s="24">
        <f t="shared" si="2"/>
        <v>-7450.7870999999996</v>
      </c>
    </row>
    <row r="12" spans="1:12" ht="22.5">
      <c r="A12" s="8" t="s">
        <v>83</v>
      </c>
      <c r="B12" s="9" t="s">
        <v>84</v>
      </c>
      <c r="C12" s="9" t="s">
        <v>85</v>
      </c>
      <c r="D12" s="8" t="s">
        <v>68</v>
      </c>
      <c r="E12" s="15">
        <v>24.57</v>
      </c>
      <c r="F12" s="16">
        <v>232.76</v>
      </c>
      <c r="G12" s="17">
        <v>5718.91</v>
      </c>
      <c r="H12" s="8" t="s">
        <v>68</v>
      </c>
      <c r="I12" s="15">
        <v>26.89</v>
      </c>
      <c r="J12" s="16">
        <v>232.76</v>
      </c>
      <c r="K12" s="23">
        <f t="shared" si="1"/>
        <v>6258.9164000000001</v>
      </c>
      <c r="L12" s="24">
        <f t="shared" si="2"/>
        <v>540.00639999999999</v>
      </c>
    </row>
    <row r="13" spans="1:12">
      <c r="A13" s="8" t="s">
        <v>86</v>
      </c>
      <c r="B13" s="9" t="s">
        <v>87</v>
      </c>
      <c r="C13" s="9" t="s">
        <v>88</v>
      </c>
      <c r="D13" s="8" t="s">
        <v>68</v>
      </c>
      <c r="E13" s="15">
        <v>308.87</v>
      </c>
      <c r="F13" s="16">
        <v>298.7</v>
      </c>
      <c r="G13" s="17">
        <v>92259.47</v>
      </c>
      <c r="H13" s="8" t="s">
        <v>68</v>
      </c>
      <c r="I13" s="15">
        <v>388.87</v>
      </c>
      <c r="J13" s="16">
        <v>298.7</v>
      </c>
      <c r="K13" s="23">
        <f t="shared" si="1"/>
        <v>116155.469</v>
      </c>
      <c r="L13" s="24">
        <f t="shared" si="2"/>
        <v>23895.999</v>
      </c>
    </row>
    <row r="14" spans="1:12">
      <c r="A14" s="8" t="s">
        <v>89</v>
      </c>
      <c r="B14" s="9" t="s">
        <v>90</v>
      </c>
      <c r="C14" s="9" t="s">
        <v>91</v>
      </c>
      <c r="D14" s="8" t="s">
        <v>68</v>
      </c>
      <c r="E14" s="15">
        <v>503.01</v>
      </c>
      <c r="F14" s="16">
        <v>134.09</v>
      </c>
      <c r="G14" s="17">
        <v>67448.61</v>
      </c>
      <c r="H14" s="8" t="s">
        <v>68</v>
      </c>
      <c r="I14" s="15">
        <v>503.01</v>
      </c>
      <c r="J14" s="16">
        <v>109.5</v>
      </c>
      <c r="K14" s="23">
        <f t="shared" si="1"/>
        <v>55079.595000000001</v>
      </c>
      <c r="L14" s="24">
        <f t="shared" si="2"/>
        <v>-12369.014999999999</v>
      </c>
    </row>
    <row r="15" spans="1:12">
      <c r="A15" s="8" t="s">
        <v>92</v>
      </c>
      <c r="B15" s="9" t="s">
        <v>93</v>
      </c>
      <c r="C15" s="9" t="s">
        <v>94</v>
      </c>
      <c r="D15" s="8" t="s">
        <v>95</v>
      </c>
      <c r="E15" s="15">
        <v>31.43</v>
      </c>
      <c r="F15" s="16">
        <v>261.68</v>
      </c>
      <c r="G15" s="17">
        <v>8224.6</v>
      </c>
      <c r="H15" s="8" t="s">
        <v>95</v>
      </c>
      <c r="I15" s="15">
        <v>24.49</v>
      </c>
      <c r="J15" s="16">
        <v>261.68</v>
      </c>
      <c r="K15" s="23">
        <f t="shared" si="1"/>
        <v>6408.5432000000001</v>
      </c>
      <c r="L15" s="24">
        <f t="shared" si="2"/>
        <v>-1816.0568000000001</v>
      </c>
    </row>
    <row r="16" spans="1:12">
      <c r="A16" s="8" t="s">
        <v>96</v>
      </c>
      <c r="B16" s="9" t="s">
        <v>97</v>
      </c>
      <c r="C16" s="9" t="s">
        <v>98</v>
      </c>
      <c r="D16" s="8" t="s">
        <v>95</v>
      </c>
      <c r="E16" s="15">
        <v>84.06</v>
      </c>
      <c r="F16" s="16">
        <v>94.12</v>
      </c>
      <c r="G16" s="17">
        <v>7911.73</v>
      </c>
      <c r="H16" s="8" t="s">
        <v>95</v>
      </c>
      <c r="I16" s="15">
        <v>0</v>
      </c>
      <c r="J16" s="16">
        <v>94.12</v>
      </c>
      <c r="K16" s="23">
        <f t="shared" si="1"/>
        <v>0</v>
      </c>
      <c r="L16" s="24">
        <f t="shared" si="2"/>
        <v>-7911.73</v>
      </c>
    </row>
    <row r="17" spans="1:12">
      <c r="A17" s="8" t="s">
        <v>99</v>
      </c>
      <c r="B17" s="9" t="s">
        <v>100</v>
      </c>
      <c r="C17" s="9" t="s">
        <v>101</v>
      </c>
      <c r="D17" s="8" t="s">
        <v>68</v>
      </c>
      <c r="E17" s="15">
        <v>39.76</v>
      </c>
      <c r="F17" s="16">
        <v>174.86</v>
      </c>
      <c r="G17" s="17">
        <v>6952.43</v>
      </c>
      <c r="H17" s="8" t="s">
        <v>68</v>
      </c>
      <c r="I17" s="15">
        <v>29.76</v>
      </c>
      <c r="J17" s="16">
        <v>174.86</v>
      </c>
      <c r="K17" s="23">
        <f t="shared" si="1"/>
        <v>5203.8335999999999</v>
      </c>
      <c r="L17" s="24">
        <f t="shared" si="2"/>
        <v>-1748.5963999999999</v>
      </c>
    </row>
    <row r="18" spans="1:12">
      <c r="A18" s="8" t="s">
        <v>102</v>
      </c>
      <c r="B18" s="9" t="s">
        <v>103</v>
      </c>
      <c r="C18" s="9" t="s">
        <v>104</v>
      </c>
      <c r="D18" s="8" t="s">
        <v>68</v>
      </c>
      <c r="E18" s="15">
        <v>39.409999999999997</v>
      </c>
      <c r="F18" s="16">
        <v>185.76</v>
      </c>
      <c r="G18" s="17">
        <v>7320.8</v>
      </c>
      <c r="H18" s="8" t="s">
        <v>68</v>
      </c>
      <c r="I18" s="15">
        <v>29.41</v>
      </c>
      <c r="J18" s="16">
        <v>185.76</v>
      </c>
      <c r="K18" s="23">
        <f t="shared" si="1"/>
        <v>5463.2016000000003</v>
      </c>
      <c r="L18" s="24">
        <f t="shared" si="2"/>
        <v>-1857.5984000000001</v>
      </c>
    </row>
    <row r="19" spans="1:12">
      <c r="A19" s="8" t="s">
        <v>105</v>
      </c>
      <c r="B19" s="9" t="s">
        <v>106</v>
      </c>
      <c r="C19" s="9" t="s">
        <v>107</v>
      </c>
      <c r="D19" s="8" t="s">
        <v>68</v>
      </c>
      <c r="E19" s="15">
        <v>124.3</v>
      </c>
      <c r="F19" s="16">
        <v>203.25</v>
      </c>
      <c r="G19" s="17">
        <v>25263.98</v>
      </c>
      <c r="H19" s="8" t="s">
        <v>68</v>
      </c>
      <c r="I19" s="15">
        <v>80.3</v>
      </c>
      <c r="J19" s="16">
        <v>203.25</v>
      </c>
      <c r="K19" s="23">
        <f t="shared" si="1"/>
        <v>16320.975</v>
      </c>
      <c r="L19" s="24">
        <f t="shared" si="2"/>
        <v>-8943.0049999999992</v>
      </c>
    </row>
    <row r="20" spans="1:12">
      <c r="A20" s="10" t="s">
        <v>108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25"/>
    </row>
    <row r="21" spans="1:12">
      <c r="A21" s="8" t="s">
        <v>109</v>
      </c>
      <c r="B21" s="9" t="s">
        <v>110</v>
      </c>
      <c r="C21" s="9" t="s">
        <v>111</v>
      </c>
      <c r="D21" s="8" t="s">
        <v>68</v>
      </c>
      <c r="E21" s="15">
        <v>146.74</v>
      </c>
      <c r="F21" s="16">
        <v>377.86</v>
      </c>
      <c r="G21" s="17">
        <v>55447.18</v>
      </c>
      <c r="H21" s="8" t="s">
        <v>68</v>
      </c>
      <c r="I21" s="15">
        <v>0</v>
      </c>
      <c r="J21" s="16">
        <v>377.86</v>
      </c>
      <c r="K21" s="23">
        <f>I21*J21</f>
        <v>0</v>
      </c>
      <c r="L21" s="24">
        <f>K21-G21</f>
        <v>-55447.18</v>
      </c>
    </row>
    <row r="22" spans="1:12" ht="22.5">
      <c r="A22" s="8" t="s">
        <v>112</v>
      </c>
      <c r="B22" s="9" t="s">
        <v>113</v>
      </c>
      <c r="C22" s="9" t="s">
        <v>114</v>
      </c>
      <c r="D22" s="8" t="s">
        <v>68</v>
      </c>
      <c r="E22" s="15">
        <v>135</v>
      </c>
      <c r="F22" s="16">
        <v>182.18</v>
      </c>
      <c r="G22" s="17">
        <v>24594.3</v>
      </c>
      <c r="H22" s="8" t="s">
        <v>68</v>
      </c>
      <c r="I22" s="15">
        <v>0</v>
      </c>
      <c r="J22" s="16">
        <v>182.18</v>
      </c>
      <c r="K22" s="23">
        <f>I22*J22</f>
        <v>0</v>
      </c>
      <c r="L22" s="24">
        <f>K22-G22</f>
        <v>-24594.3</v>
      </c>
    </row>
    <row r="23" spans="1:12">
      <c r="A23" s="8" t="s">
        <v>115</v>
      </c>
      <c r="B23" s="9" t="s">
        <v>116</v>
      </c>
      <c r="C23" s="9" t="s">
        <v>117</v>
      </c>
      <c r="D23" s="8" t="s">
        <v>95</v>
      </c>
      <c r="E23" s="15">
        <v>29.46</v>
      </c>
      <c r="F23" s="16">
        <v>139.43</v>
      </c>
      <c r="G23" s="17">
        <v>4107.6099999999997</v>
      </c>
      <c r="H23" s="8" t="s">
        <v>95</v>
      </c>
      <c r="I23" s="15">
        <v>19.46</v>
      </c>
      <c r="J23" s="16">
        <v>139.43</v>
      </c>
      <c r="K23" s="23">
        <f>I23*J23</f>
        <v>2713.3078</v>
      </c>
      <c r="L23" s="24">
        <f>K23-G23</f>
        <v>-1394.3022000000001</v>
      </c>
    </row>
    <row r="24" spans="1:12">
      <c r="A24" s="8" t="s">
        <v>118</v>
      </c>
      <c r="B24" s="9" t="s">
        <v>119</v>
      </c>
      <c r="C24" s="9" t="s">
        <v>120</v>
      </c>
      <c r="D24" s="8" t="s">
        <v>68</v>
      </c>
      <c r="E24" s="15">
        <v>33.36</v>
      </c>
      <c r="F24" s="16">
        <v>304.63</v>
      </c>
      <c r="G24" s="17">
        <v>10162.459999999999</v>
      </c>
      <c r="H24" s="8" t="s">
        <v>68</v>
      </c>
      <c r="I24" s="15">
        <v>4.3600000000000003</v>
      </c>
      <c r="J24" s="16">
        <v>304.63</v>
      </c>
      <c r="K24" s="23">
        <f>I24*J24</f>
        <v>1328.1867999999999</v>
      </c>
      <c r="L24" s="24">
        <f>K24-G24</f>
        <v>-8834.2731999999996</v>
      </c>
    </row>
    <row r="25" spans="1:12">
      <c r="A25" s="8" t="s">
        <v>121</v>
      </c>
      <c r="B25" s="9" t="s">
        <v>122</v>
      </c>
      <c r="C25" s="9" t="s">
        <v>123</v>
      </c>
      <c r="D25" s="8" t="s">
        <v>68</v>
      </c>
      <c r="E25" s="15">
        <v>37.46</v>
      </c>
      <c r="F25" s="16">
        <v>232.68</v>
      </c>
      <c r="G25" s="17">
        <v>8716.19</v>
      </c>
      <c r="H25" s="8" t="s">
        <v>68</v>
      </c>
      <c r="I25" s="15">
        <v>17.46</v>
      </c>
      <c r="J25" s="16">
        <v>232.68</v>
      </c>
      <c r="K25" s="23">
        <f>I25*J25</f>
        <v>4062.5927999999999</v>
      </c>
      <c r="L25" s="24">
        <f>K25-G25</f>
        <v>-4653.5972000000002</v>
      </c>
    </row>
    <row r="26" spans="1:12">
      <c r="A26" s="10" t="s">
        <v>124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25"/>
    </row>
    <row r="27" spans="1:12">
      <c r="A27" s="8"/>
      <c r="B27" s="9"/>
      <c r="C27" s="9" t="s">
        <v>125</v>
      </c>
      <c r="D27" s="8"/>
      <c r="E27" s="15"/>
      <c r="F27" s="16"/>
      <c r="G27" s="17">
        <v>11841</v>
      </c>
      <c r="H27" s="8"/>
      <c r="I27" s="15"/>
      <c r="J27" s="16"/>
      <c r="K27" s="23">
        <v>9826</v>
      </c>
      <c r="L27" s="24">
        <f t="shared" ref="L27" si="3">K27-G27</f>
        <v>-2015</v>
      </c>
    </row>
    <row r="28" spans="1:12">
      <c r="A28" s="8"/>
      <c r="B28" s="9"/>
      <c r="C28" s="9"/>
      <c r="D28" s="8"/>
      <c r="E28" s="15"/>
      <c r="F28" s="16"/>
      <c r="G28" s="17"/>
      <c r="H28" s="8"/>
      <c r="I28" s="15"/>
      <c r="J28" s="16"/>
      <c r="K28" s="23"/>
      <c r="L28" s="24"/>
    </row>
    <row r="29" spans="1:12">
      <c r="A29" s="12" t="s">
        <v>126</v>
      </c>
      <c r="B29" s="13"/>
      <c r="C29" s="14"/>
      <c r="D29" s="14"/>
      <c r="E29" s="14"/>
      <c r="F29" s="14"/>
      <c r="G29" s="18">
        <f>SUM(G6:G28)</f>
        <v>403044.08</v>
      </c>
      <c r="H29" s="14"/>
      <c r="I29" s="14"/>
      <c r="J29" s="14"/>
      <c r="K29" s="26">
        <f>SUM(K6:K28)</f>
        <v>246011.3714</v>
      </c>
      <c r="L29" s="27">
        <f>SUM(L6:L28)</f>
        <v>-157032.70860000001</v>
      </c>
    </row>
  </sheetData>
  <mergeCells count="8">
    <mergeCell ref="A1:L1"/>
    <mergeCell ref="C2:D2"/>
    <mergeCell ref="D3:G3"/>
    <mergeCell ref="H3:K3"/>
    <mergeCell ref="A3:A4"/>
    <mergeCell ref="B3:B4"/>
    <mergeCell ref="C3:C4"/>
    <mergeCell ref="L3:L4"/>
  </mergeCells>
  <phoneticPr fontId="23" type="noConversion"/>
  <pageMargins left="0.69930555555555596" right="0.69930555555555596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2_1_2" rangeCreator="" othersAccessPermission="edit"/>
  </rangeList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评审意见表</vt:lpstr>
      <vt:lpstr>审核增减项目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</dc:creator>
  <cp:lastModifiedBy>Administrator</cp:lastModifiedBy>
  <cp:lastPrinted>2024-09-06T00:51:09Z</cp:lastPrinted>
  <dcterms:created xsi:type="dcterms:W3CDTF">2006-09-18T08:00:00Z</dcterms:created>
  <dcterms:modified xsi:type="dcterms:W3CDTF">2024-09-06T03:16:50Z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2052-12.8.2.15209</vt:lpwstr>
  </property>
  <property fmtid="{D5CDD505-2E9C-101B-9397-08002B2CF9AE}" pid="3" name="ICV">
    <vt:lpwstr>3AD98EE713B89864B069D96635DCE779_43</vt:lpwstr>
  </property>
</Properties>
</file>