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8800" windowHeight="12285"/>
  </bookViews>
  <sheets>
    <sheet name="评审意见表" sheetId="1" r:id="rId1"/>
    <sheet name="增减明细" sheetId="3" r:id="rId2"/>
  </sheets>
  <calcPr calcId="125725"/>
</workbook>
</file>

<file path=xl/calcChain.xml><?xml version="1.0" encoding="utf-8"?>
<calcChain xmlns="http://schemas.openxmlformats.org/spreadsheetml/2006/main">
  <c r="M20" i="3"/>
  <c r="L20"/>
  <c r="H20"/>
  <c r="M18"/>
  <c r="M17"/>
  <c r="M14"/>
  <c r="L14"/>
  <c r="M13"/>
  <c r="L13"/>
  <c r="M12"/>
  <c r="L12"/>
  <c r="M11"/>
  <c r="L11"/>
  <c r="M10"/>
  <c r="L10"/>
  <c r="M9"/>
  <c r="L9"/>
  <c r="M7"/>
  <c r="L7"/>
  <c r="M6"/>
  <c r="L6"/>
  <c r="F20" i="1"/>
  <c r="D20"/>
  <c r="F19"/>
  <c r="D19"/>
  <c r="F18"/>
  <c r="D18"/>
  <c r="F17"/>
  <c r="D17"/>
  <c r="F16"/>
  <c r="D16"/>
  <c r="F15"/>
  <c r="D15"/>
  <c r="F14"/>
  <c r="D14"/>
  <c r="F13"/>
  <c r="D13"/>
  <c r="F12"/>
  <c r="D12"/>
  <c r="F11"/>
  <c r="D11"/>
  <c r="C11"/>
  <c r="F10"/>
  <c r="F9"/>
  <c r="D9"/>
  <c r="C9"/>
  <c r="F6"/>
</calcChain>
</file>

<file path=xl/sharedStrings.xml><?xml version="1.0" encoding="utf-8"?>
<sst xmlns="http://schemas.openxmlformats.org/spreadsheetml/2006/main" count="136" uniqueCount="106">
  <si>
    <t>福建省文物局申请2025年国家文物保护专项
项目预算专家组评审意见表</t>
  </si>
  <si>
    <t>评审单位：福建省文物局</t>
  </si>
  <si>
    <t>单位：元</t>
  </si>
  <si>
    <t>项目编号</t>
  </si>
  <si>
    <t>24-7-02-3500-0458</t>
  </si>
  <si>
    <t>项目名称</t>
  </si>
  <si>
    <t>洋头溯源祠修缮工程</t>
  </si>
  <si>
    <t>项目单位</t>
  </si>
  <si>
    <t>永安市文物保护中心</t>
  </si>
  <si>
    <t>方案批复文号</t>
  </si>
  <si>
    <t>闽文物字﹝2024﹞72号</t>
  </si>
  <si>
    <t>中央财政补助经费申请金额</t>
  </si>
  <si>
    <t>中央财政补助经费审核金额</t>
  </si>
  <si>
    <t>项目概况</t>
  </si>
  <si>
    <t xml:space="preserve">    洋头溯源祠位于永安市槐南镇洋头村，始建于清代，坐北朝南，建筑面积296.71平方米，占地面积445.63平方米。该建筑由门楼、雨坪、耳房、正堂、化胎、东横屋围合成合院式建筑。门楼位于建筑西南侧，坐东朝西，悬山顶，穿斗式结构，面阔一间，进深三柱。正堂悬山顶，抬梁式、穿斗式木结构，减柱造，面阔五间，进深八柱前带卷棚;正堂明间设一开间神龛，供奉“罗氏祖先”。</t>
  </si>
  <si>
    <t>支出细目</t>
  </si>
  <si>
    <t>申请中央财政补助经费</t>
  </si>
  <si>
    <t>增减金额</t>
  </si>
  <si>
    <t>评审意见和核减理由</t>
  </si>
  <si>
    <t>审核金额</t>
  </si>
  <si>
    <t>备注</t>
  </si>
  <si>
    <t>序号</t>
  </si>
  <si>
    <t>合 计</t>
  </si>
  <si>
    <t>---</t>
  </si>
  <si>
    <t>--</t>
  </si>
  <si>
    <t>一</t>
  </si>
  <si>
    <t>工程费用</t>
  </si>
  <si>
    <t>部分工程量与设计文本不符，部分综合单价偏高，部分定额套用错误，给予调整。</t>
  </si>
  <si>
    <t>二</t>
  </si>
  <si>
    <t>工程建设其他费</t>
  </si>
  <si>
    <t>勘察费</t>
  </si>
  <si>
    <t>漏报项目调增</t>
  </si>
  <si>
    <t>按2%计取</t>
  </si>
  <si>
    <t>设计费</t>
  </si>
  <si>
    <t>计算基数改变核减</t>
  </si>
  <si>
    <t>按6%计取</t>
  </si>
  <si>
    <t>工程监理费</t>
  </si>
  <si>
    <t>按3.3%计取</t>
  </si>
  <si>
    <t>建设单位管理费</t>
  </si>
  <si>
    <t>按1.5%计取</t>
  </si>
  <si>
    <t>工程量清单和招标控制价编制费</t>
  </si>
  <si>
    <t>按0.58%计取</t>
  </si>
  <si>
    <t>招标代理</t>
  </si>
  <si>
    <t>按1%计取</t>
  </si>
  <si>
    <t>审计费</t>
  </si>
  <si>
    <t>按0.3%计取</t>
  </si>
  <si>
    <t>三</t>
  </si>
  <si>
    <t>预备费</t>
  </si>
  <si>
    <t>按（一）+（二）之和的5%取费</t>
  </si>
  <si>
    <t>评审专家
综合意见及建议</t>
  </si>
  <si>
    <t>评审专家签字</t>
  </si>
  <si>
    <t>洋头溯源祠修缮工程方案设计</t>
  </si>
  <si>
    <t xml:space="preserve">  项目编号：                                                                                           单位：元</t>
  </si>
  <si>
    <t>单位元</t>
  </si>
  <si>
    <t>项目编码</t>
  </si>
  <si>
    <t>项目特征描述</t>
  </si>
  <si>
    <t>送审列</t>
  </si>
  <si>
    <t>审核列</t>
  </si>
  <si>
    <t>评审增减</t>
  </si>
  <si>
    <t>单位</t>
  </si>
  <si>
    <t>工程量</t>
  </si>
  <si>
    <t>综合单价</t>
  </si>
  <si>
    <t>合价</t>
  </si>
  <si>
    <t>拆除工程</t>
  </si>
  <si>
    <t>8</t>
  </si>
  <si>
    <t>020601003001</t>
  </si>
  <si>
    <t>拆解本瓦屋面</t>
  </si>
  <si>
    <t>(1)拆除瓦屋面</t>
  </si>
  <si>
    <t>m2</t>
  </si>
  <si>
    <t>9</t>
  </si>
  <si>
    <t>011601001002</t>
  </si>
  <si>
    <t>砖（石）砌体拆除</t>
  </si>
  <si>
    <t>(1)拆除夯土墙</t>
  </si>
  <si>
    <t>m3</t>
  </si>
  <si>
    <t>新制作工程</t>
  </si>
  <si>
    <t>24</t>
  </si>
  <si>
    <t>020501001004</t>
  </si>
  <si>
    <t>圆柱</t>
  </si>
  <si>
    <t>(1)圆柱 (φ26cm以内 高6m以内)</t>
  </si>
  <si>
    <t>25</t>
  </si>
  <si>
    <t>020503001004</t>
  </si>
  <si>
    <t>圆桁(檩)</t>
  </si>
  <si>
    <t>(1)圆木桁条 (φ20cm以内 长8m以内)</t>
  </si>
  <si>
    <t>26</t>
  </si>
  <si>
    <t>020509011001</t>
  </si>
  <si>
    <t>撤带门</t>
  </si>
  <si>
    <t>(1)按原规格补配缺失的门扇
(2)厚2cm
(3)窗闩、限木</t>
  </si>
  <si>
    <t>29</t>
  </si>
  <si>
    <t>011003003001</t>
  </si>
  <si>
    <t>防腐涂料</t>
  </si>
  <si>
    <t>(1)木材面防腐防虫处理</t>
  </si>
  <si>
    <t>30</t>
  </si>
  <si>
    <t>011003003004</t>
  </si>
  <si>
    <t>木材防白蚂蚁处理</t>
  </si>
  <si>
    <t>(1)新制作木构件防白蚂蚁处理</t>
  </si>
  <si>
    <t>31</t>
  </si>
  <si>
    <t>020701001001</t>
  </si>
  <si>
    <t>三合土地面</t>
  </si>
  <si>
    <t>(1)重新铺设三合土地面</t>
  </si>
  <si>
    <t>措施费</t>
  </si>
  <si>
    <t>单价措施价</t>
  </si>
  <si>
    <t>总价措施价</t>
  </si>
  <si>
    <t>暂列金</t>
  </si>
  <si>
    <t>小计</t>
  </si>
  <si>
    <t>工程保险费</t>
    <phoneticPr fontId="23" type="noConversion"/>
  </si>
  <si>
    <t xml:space="preserve">   部分工程量与设计文本不符，部分综合单价偏高，给予调整。因工程费用调整，设计费、工程监理费、工程量清单和招标控制价编制费、招标代理费、审计费等因计算基数改变核减；勘察费、建设单位管理费、工程保险费、预备费等漏报予以调增。经审核调整后，该项目造价总体基本合理。</t>
    <phoneticPr fontId="23" type="noConversion"/>
  </si>
</sst>
</file>

<file path=xl/styles.xml><?xml version="1.0" encoding="utf-8"?>
<styleSheet xmlns="http://schemas.openxmlformats.org/spreadsheetml/2006/main">
  <numFmts count="4">
    <numFmt numFmtId="178" formatCode="0.00_ ;[Red]\-0.00\ "/>
    <numFmt numFmtId="179" formatCode="0.000"/>
    <numFmt numFmtId="180" formatCode="0.00_ "/>
    <numFmt numFmtId="181" formatCode="0.00_);[Red]\(0.00\)"/>
  </numFmts>
  <fonts count="2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9"/>
      <color rgb="FF000000"/>
      <name val="宋体"/>
      <charset val="134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b/>
      <sz val="10"/>
      <color theme="1"/>
      <name val="宋体"/>
      <charset val="134"/>
    </font>
    <font>
      <sz val="16"/>
      <name val="方正小标宋简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2"/>
      <color theme="1"/>
      <name val="宋体"/>
      <charset val="134"/>
    </font>
    <font>
      <b/>
      <sz val="12"/>
      <name val="宋体"/>
      <charset val="134"/>
    </font>
    <font>
      <sz val="12"/>
      <color theme="1"/>
      <name val="宋体"/>
      <charset val="134"/>
    </font>
    <font>
      <b/>
      <sz val="12"/>
      <color indexed="8"/>
      <name val="宋体"/>
      <charset val="134"/>
    </font>
    <font>
      <b/>
      <sz val="12"/>
      <color theme="1"/>
      <name val="楷体"/>
      <charset val="134"/>
    </font>
    <font>
      <sz val="10"/>
      <color theme="1"/>
      <name val="宋体"/>
      <charset val="134"/>
      <scheme val="minor"/>
    </font>
    <font>
      <b/>
      <sz val="12"/>
      <name val="宋体"/>
      <charset val="134"/>
      <scheme val="minor"/>
    </font>
    <font>
      <sz val="10"/>
      <color rgb="FF000000"/>
      <name val="宋体"/>
      <charset val="134"/>
    </font>
    <font>
      <sz val="11"/>
      <color theme="1"/>
      <name val="宋体"/>
      <charset val="134"/>
      <scheme val="minor"/>
    </font>
    <font>
      <sz val="12"/>
      <color indexed="8"/>
      <name val="宋体"/>
      <charset val="134"/>
    </font>
    <font>
      <sz val="11"/>
      <color theme="1"/>
      <name val="Calibri"/>
      <family val="2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21" fillId="0" borderId="0"/>
    <xf numFmtId="0" fontId="20" fillId="0" borderId="0"/>
    <xf numFmtId="0" fontId="22" fillId="0" borderId="0"/>
    <xf numFmtId="0" fontId="22" fillId="0" borderId="0">
      <alignment vertical="center"/>
    </xf>
    <xf numFmtId="0" fontId="21" fillId="0" borderId="0"/>
  </cellStyleXfs>
  <cellXfs count="86">
    <xf numFmtId="0" fontId="0" fillId="0" borderId="0" xfId="0"/>
    <xf numFmtId="178" fontId="0" fillId="0" borderId="0" xfId="0" applyNumberFormat="1"/>
    <xf numFmtId="0" fontId="0" fillId="0" borderId="0" xfId="0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" fillId="2" borderId="5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5" fillId="0" borderId="2" xfId="3" applyNumberFormat="1" applyFont="1" applyBorder="1" applyAlignment="1">
      <alignment horizontal="center" vertical="center" wrapText="1"/>
    </xf>
    <xf numFmtId="0" fontId="5" fillId="0" borderId="2" xfId="3" applyNumberFormat="1" applyFont="1" applyBorder="1" applyAlignment="1">
      <alignment horizontal="left" vertical="center" wrapText="1"/>
    </xf>
    <xf numFmtId="0" fontId="0" fillId="0" borderId="5" xfId="0" applyFont="1" applyBorder="1" applyAlignment="1"/>
    <xf numFmtId="0" fontId="0" fillId="0" borderId="6" xfId="0" applyBorder="1" applyAlignment="1"/>
    <xf numFmtId="0" fontId="0" fillId="0" borderId="2" xfId="0" applyBorder="1" applyAlignment="1">
      <alignment horizontal="center"/>
    </xf>
    <xf numFmtId="0" fontId="0" fillId="0" borderId="2" xfId="0" applyBorder="1"/>
    <xf numFmtId="0" fontId="0" fillId="0" borderId="5" xfId="0" applyBorder="1" applyAlignment="1"/>
    <xf numFmtId="2" fontId="5" fillId="0" borderId="2" xfId="3" applyNumberFormat="1" applyFont="1" applyBorder="1" applyAlignment="1">
      <alignment horizontal="center" vertical="center" wrapText="1" shrinkToFit="1"/>
    </xf>
    <xf numFmtId="179" fontId="5" fillId="0" borderId="2" xfId="3" applyNumberFormat="1" applyFont="1" applyBorder="1" applyAlignment="1">
      <alignment horizontal="right" vertical="center" wrapText="1" shrinkToFit="1"/>
    </xf>
    <xf numFmtId="2" fontId="5" fillId="0" borderId="5" xfId="3" applyNumberFormat="1" applyFont="1" applyBorder="1" applyAlignment="1">
      <alignment horizontal="right" vertical="center" wrapText="1" shrinkToFit="1"/>
    </xf>
    <xf numFmtId="2" fontId="5" fillId="0" borderId="2" xfId="3" applyNumberFormat="1" applyFont="1" applyBorder="1" applyAlignment="1">
      <alignment horizontal="right" vertical="center" wrapText="1" shrinkToFit="1"/>
    </xf>
    <xf numFmtId="0" fontId="5" fillId="0" borderId="2" xfId="3" applyFont="1" applyBorder="1" applyAlignment="1">
      <alignment horizontal="right" vertical="center" wrapText="1" shrinkToFit="1"/>
    </xf>
    <xf numFmtId="2" fontId="0" fillId="0" borderId="6" xfId="0" applyNumberFormat="1" applyBorder="1" applyAlignment="1"/>
    <xf numFmtId="2" fontId="5" fillId="0" borderId="5" xfId="3" applyNumberFormat="1" applyFont="1" applyBorder="1" applyAlignment="1">
      <alignment vertical="center" wrapText="1" shrinkToFit="1"/>
    </xf>
    <xf numFmtId="0" fontId="5" fillId="0" borderId="2" xfId="3" applyNumberFormat="1" applyFont="1" applyBorder="1" applyAlignment="1">
      <alignment vertical="center" wrapText="1"/>
    </xf>
    <xf numFmtId="2" fontId="5" fillId="0" borderId="2" xfId="3" applyNumberFormat="1" applyFont="1" applyBorder="1" applyAlignment="1">
      <alignment vertical="center" wrapText="1" shrinkToFit="1"/>
    </xf>
    <xf numFmtId="178" fontId="0" fillId="0" borderId="0" xfId="0" applyNumberFormat="1" applyFont="1" applyBorder="1" applyAlignment="1">
      <alignment vertical="center"/>
    </xf>
    <xf numFmtId="0" fontId="3" fillId="2" borderId="7" xfId="0" applyFont="1" applyFill="1" applyBorder="1" applyAlignment="1">
      <alignment vertical="center" wrapText="1"/>
    </xf>
    <xf numFmtId="178" fontId="6" fillId="0" borderId="2" xfId="0" applyNumberFormat="1" applyFont="1" applyBorder="1" applyAlignment="1">
      <alignment horizontal="center" vertical="center"/>
    </xf>
    <xf numFmtId="0" fontId="0" fillId="0" borderId="7" xfId="0" applyBorder="1" applyAlignment="1"/>
    <xf numFmtId="178" fontId="0" fillId="0" borderId="2" xfId="0" applyNumberFormat="1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180" fontId="12" fillId="0" borderId="2" xfId="0" applyNumberFormat="1" applyFont="1" applyFill="1" applyBorder="1" applyAlignment="1">
      <alignment horizontal="center" vertical="center" wrapText="1"/>
    </xf>
    <xf numFmtId="180" fontId="12" fillId="0" borderId="2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180" fontId="13" fillId="0" borderId="2" xfId="0" applyNumberFormat="1" applyFont="1" applyFill="1" applyBorder="1" applyAlignment="1">
      <alignment horizontal="center" vertical="center" wrapText="1"/>
    </xf>
    <xf numFmtId="180" fontId="13" fillId="0" borderId="2" xfId="5" applyNumberFormat="1" applyFont="1" applyFill="1" applyBorder="1" applyAlignment="1">
      <alignment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vertical="center"/>
    </xf>
    <xf numFmtId="180" fontId="13" fillId="0" borderId="2" xfId="1" applyNumberFormat="1" applyFont="1" applyFill="1" applyBorder="1" applyAlignment="1">
      <alignment vertical="center" wrapText="1"/>
    </xf>
    <xf numFmtId="180" fontId="13" fillId="0" borderId="2" xfId="1" applyNumberFormat="1" applyFont="1" applyFill="1" applyBorder="1" applyAlignment="1">
      <alignment vertical="center" wrapText="1"/>
    </xf>
    <xf numFmtId="180" fontId="13" fillId="0" borderId="2" xfId="0" applyNumberFormat="1" applyFont="1" applyFill="1" applyBorder="1" applyAlignment="1">
      <alignment horizontal="center" vertical="center" wrapText="1"/>
    </xf>
    <xf numFmtId="180" fontId="13" fillId="0" borderId="2" xfId="1" applyNumberFormat="1" applyFont="1" applyFill="1" applyBorder="1" applyAlignment="1">
      <alignment horizontal="right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/>
    </xf>
    <xf numFmtId="0" fontId="10" fillId="0" borderId="2" xfId="0" applyFont="1" applyFill="1" applyBorder="1" applyAlignment="1">
      <alignment horizontal="center" vertical="center"/>
    </xf>
    <xf numFmtId="180" fontId="13" fillId="0" borderId="2" xfId="1" applyNumberFormat="1" applyFont="1" applyFill="1" applyBorder="1" applyAlignment="1">
      <alignment horizontal="right" vertical="center" wrapText="1"/>
    </xf>
    <xf numFmtId="180" fontId="15" fillId="0" borderId="2" xfId="1" applyNumberFormat="1" applyFont="1" applyFill="1" applyBorder="1" applyAlignment="1">
      <alignment horizontal="right" vertical="center" wrapText="1"/>
    </xf>
    <xf numFmtId="180" fontId="12" fillId="0" borderId="2" xfId="0" applyNumberFormat="1" applyFont="1" applyFill="1" applyBorder="1" applyAlignment="1">
      <alignment horizontal="right" vertical="center" wrapText="1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180" fontId="11" fillId="0" borderId="2" xfId="0" applyNumberFormat="1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180" fontId="18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 wrapText="1"/>
    </xf>
    <xf numFmtId="0" fontId="10" fillId="0" borderId="2" xfId="0" quotePrefix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top" wrapText="1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center"/>
    </xf>
    <xf numFmtId="0" fontId="11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180" fontId="9" fillId="0" borderId="2" xfId="0" applyNumberFormat="1" applyFont="1" applyFill="1" applyBorder="1" applyAlignment="1">
      <alignment horizontal="center" vertical="center" wrapText="1"/>
    </xf>
    <xf numFmtId="181" fontId="9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justify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5" fillId="0" borderId="5" xfId="3" applyNumberFormat="1" applyFont="1" applyBorder="1" applyAlignment="1">
      <alignment horizontal="left" vertical="center" wrapText="1"/>
    </xf>
    <xf numFmtId="0" fontId="5" fillId="0" borderId="6" xfId="3" applyNumberFormat="1" applyFont="1" applyBorder="1" applyAlignment="1">
      <alignment horizontal="left" vertical="center" wrapText="1"/>
    </xf>
    <xf numFmtId="0" fontId="5" fillId="0" borderId="7" xfId="3" applyNumberFormat="1" applyFont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0" borderId="2" xfId="3" applyNumberFormat="1" applyFont="1" applyBorder="1" applyAlignment="1">
      <alignment horizontal="center" vertical="center" wrapText="1"/>
    </xf>
    <xf numFmtId="0" fontId="4" fillId="0" borderId="3" xfId="3" applyNumberFormat="1" applyFont="1" applyBorder="1" applyAlignment="1">
      <alignment horizontal="center" vertical="center" wrapText="1"/>
    </xf>
    <xf numFmtId="0" fontId="4" fillId="0" borderId="4" xfId="3" applyNumberFormat="1" applyFont="1" applyBorder="1" applyAlignment="1">
      <alignment horizontal="center" vertical="center" wrapText="1"/>
    </xf>
    <xf numFmtId="178" fontId="7" fillId="0" borderId="2" xfId="3" applyNumberFormat="1" applyFont="1" applyBorder="1" applyAlignment="1">
      <alignment horizontal="center" vertical="center" wrapText="1"/>
    </xf>
  </cellXfs>
  <cellStyles count="6">
    <cellStyle name="Normal" xfId="3"/>
    <cellStyle name="常规" xfId="0" builtinId="0"/>
    <cellStyle name="常规 2" xfId="4"/>
    <cellStyle name="常规 2 2" xfId="2"/>
    <cellStyle name="常规 3" xfId="5"/>
    <cellStyle name="常规 3 2" xfId="1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3"/>
  <sheetViews>
    <sheetView tabSelected="1" topLeftCell="A10" workbookViewId="0">
      <selection activeCell="J10" sqref="J10"/>
    </sheetView>
  </sheetViews>
  <sheetFormatPr defaultColWidth="9" defaultRowHeight="13.5"/>
  <cols>
    <col min="1" max="1" width="5.125" style="29" customWidth="1"/>
    <col min="2" max="2" width="25" style="29" customWidth="1"/>
    <col min="3" max="3" width="14.625" style="29" customWidth="1"/>
    <col min="4" max="4" width="16.875" style="29" customWidth="1"/>
    <col min="5" max="5" width="22.5" style="29" customWidth="1"/>
    <col min="6" max="6" width="15.625" style="29" customWidth="1"/>
    <col min="7" max="7" width="14.5" style="29" customWidth="1"/>
    <col min="8" max="8" width="9" style="29"/>
    <col min="9" max="9" width="9.375" style="29"/>
    <col min="10" max="10" width="12.625" style="29"/>
    <col min="11" max="11" width="11.5" style="29"/>
    <col min="12" max="16384" width="9" style="29"/>
  </cols>
  <sheetData>
    <row r="1" spans="1:8" ht="40.5" customHeight="1">
      <c r="A1" s="60" t="s">
        <v>0</v>
      </c>
      <c r="B1" s="60"/>
      <c r="C1" s="60"/>
      <c r="D1" s="60"/>
      <c r="E1" s="60"/>
      <c r="F1" s="60"/>
      <c r="G1" s="60"/>
    </row>
    <row r="2" spans="1:8">
      <c r="A2" s="30"/>
      <c r="B2" s="30"/>
      <c r="C2" s="30"/>
      <c r="D2" s="30"/>
      <c r="E2" s="30"/>
      <c r="F2" s="30"/>
      <c r="G2" s="30"/>
    </row>
    <row r="3" spans="1:8" ht="20.65" customHeight="1">
      <c r="A3" s="61" t="s">
        <v>1</v>
      </c>
      <c r="B3" s="61"/>
      <c r="C3" s="61"/>
      <c r="D3" s="31"/>
      <c r="E3" s="31"/>
      <c r="F3" s="62" t="s">
        <v>2</v>
      </c>
      <c r="G3" s="62"/>
      <c r="H3" s="52"/>
    </row>
    <row r="4" spans="1:8" s="28" customFormat="1" ht="49.15" customHeight="1">
      <c r="A4" s="63" t="s">
        <v>3</v>
      </c>
      <c r="B4" s="63"/>
      <c r="C4" s="64" t="s">
        <v>4</v>
      </c>
      <c r="D4" s="64"/>
      <c r="E4" s="32" t="s">
        <v>5</v>
      </c>
      <c r="F4" s="64" t="s">
        <v>6</v>
      </c>
      <c r="G4" s="64"/>
      <c r="H4" s="53"/>
    </row>
    <row r="5" spans="1:8" s="28" customFormat="1" ht="39" customHeight="1">
      <c r="A5" s="63" t="s">
        <v>7</v>
      </c>
      <c r="B5" s="63"/>
      <c r="C5" s="64" t="s">
        <v>8</v>
      </c>
      <c r="D5" s="64"/>
      <c r="E5" s="32" t="s">
        <v>9</v>
      </c>
      <c r="F5" s="64" t="s">
        <v>10</v>
      </c>
      <c r="G5" s="64"/>
      <c r="H5" s="53"/>
    </row>
    <row r="6" spans="1:8" s="28" customFormat="1" ht="32.65" customHeight="1">
      <c r="A6" s="63" t="s">
        <v>11</v>
      </c>
      <c r="B6" s="63"/>
      <c r="C6" s="65">
        <v>966535</v>
      </c>
      <c r="D6" s="64"/>
      <c r="E6" s="32" t="s">
        <v>12</v>
      </c>
      <c r="F6" s="66">
        <f>F9</f>
        <v>860132.84295960004</v>
      </c>
      <c r="G6" s="66"/>
      <c r="H6" s="53"/>
    </row>
    <row r="7" spans="1:8" s="28" customFormat="1" ht="94.5" customHeight="1">
      <c r="A7" s="63" t="s">
        <v>13</v>
      </c>
      <c r="B7" s="63"/>
      <c r="C7" s="67" t="s">
        <v>14</v>
      </c>
      <c r="D7" s="67"/>
      <c r="E7" s="67"/>
      <c r="F7" s="67"/>
      <c r="G7" s="67"/>
      <c r="H7" s="53"/>
    </row>
    <row r="8" spans="1:8" s="28" customFormat="1" ht="45" customHeight="1">
      <c r="A8" s="63" t="s">
        <v>15</v>
      </c>
      <c r="B8" s="63"/>
      <c r="C8" s="32" t="s">
        <v>16</v>
      </c>
      <c r="D8" s="32" t="s">
        <v>17</v>
      </c>
      <c r="E8" s="32" t="s">
        <v>18</v>
      </c>
      <c r="F8" s="32" t="s">
        <v>19</v>
      </c>
      <c r="G8" s="32" t="s">
        <v>20</v>
      </c>
      <c r="H8" s="53"/>
    </row>
    <row r="9" spans="1:8" s="28" customFormat="1" ht="31.5" customHeight="1">
      <c r="A9" s="33" t="s">
        <v>21</v>
      </c>
      <c r="B9" s="33" t="s">
        <v>22</v>
      </c>
      <c r="C9" s="34">
        <f>C10+C11+C20</f>
        <v>966535</v>
      </c>
      <c r="D9" s="35">
        <f>D10+D11+D20</f>
        <v>-106402.15704039999</v>
      </c>
      <c r="E9" s="59" t="s">
        <v>23</v>
      </c>
      <c r="F9" s="54">
        <f>C9+D9</f>
        <v>860132.84295960004</v>
      </c>
      <c r="G9" s="59" t="s">
        <v>24</v>
      </c>
      <c r="H9" s="53"/>
    </row>
    <row r="10" spans="1:8" s="28" customFormat="1" ht="57" customHeight="1">
      <c r="A10" s="36" t="s">
        <v>25</v>
      </c>
      <c r="B10" s="37" t="s">
        <v>26</v>
      </c>
      <c r="C10" s="38">
        <v>842208.16</v>
      </c>
      <c r="D10" s="38">
        <v>-129758.92</v>
      </c>
      <c r="E10" s="55" t="s">
        <v>27</v>
      </c>
      <c r="F10" s="54">
        <f>C10+D10</f>
        <v>712449.24</v>
      </c>
      <c r="G10" s="59" t="s">
        <v>24</v>
      </c>
      <c r="H10" s="53"/>
    </row>
    <row r="11" spans="1:8" s="28" customFormat="1" ht="30" customHeight="1">
      <c r="A11" s="37" t="s">
        <v>28</v>
      </c>
      <c r="B11" s="37" t="s">
        <v>29</v>
      </c>
      <c r="C11" s="39">
        <f>SUM(C12:C19)</f>
        <v>124326.84</v>
      </c>
      <c r="D11" s="38">
        <f>F11-C11</f>
        <v>-17601.943847999999</v>
      </c>
      <c r="E11" s="55"/>
      <c r="F11" s="54">
        <f>SUM(F12:F19)</f>
        <v>106724.896152</v>
      </c>
      <c r="G11" s="46"/>
      <c r="H11" s="53"/>
    </row>
    <row r="12" spans="1:8" s="28" customFormat="1" ht="23.65" customHeight="1">
      <c r="A12" s="40">
        <v>1</v>
      </c>
      <c r="B12" s="41" t="s">
        <v>30</v>
      </c>
      <c r="C12" s="42">
        <v>0</v>
      </c>
      <c r="D12" s="38">
        <f>F12-C12</f>
        <v>14248.9848</v>
      </c>
      <c r="E12" s="46" t="s">
        <v>31</v>
      </c>
      <c r="F12" s="56">
        <f>F10*0.02</f>
        <v>14248.9848</v>
      </c>
      <c r="G12" s="55" t="s">
        <v>32</v>
      </c>
      <c r="H12" s="53"/>
    </row>
    <row r="13" spans="1:8" s="28" customFormat="1" ht="20.65" customHeight="1">
      <c r="A13" s="40">
        <v>2</v>
      </c>
      <c r="B13" s="41" t="s">
        <v>33</v>
      </c>
      <c r="C13" s="43">
        <v>65149.43</v>
      </c>
      <c r="D13" s="44">
        <f t="shared" ref="D13:D20" si="0">F13-C13</f>
        <v>-22402.475600000002</v>
      </c>
      <c r="E13" s="46" t="s">
        <v>34</v>
      </c>
      <c r="F13" s="54">
        <f>F10*0.06</f>
        <v>42746.954400000002</v>
      </c>
      <c r="G13" s="55" t="s">
        <v>35</v>
      </c>
      <c r="H13" s="53"/>
    </row>
    <row r="14" spans="1:8" s="28" customFormat="1" ht="24.6" customHeight="1">
      <c r="A14" s="40">
        <v>3</v>
      </c>
      <c r="B14" s="41" t="s">
        <v>36</v>
      </c>
      <c r="C14" s="43">
        <v>35832.199999999997</v>
      </c>
      <c r="D14" s="44">
        <f t="shared" si="0"/>
        <v>-12321.37508</v>
      </c>
      <c r="E14" s="46" t="s">
        <v>34</v>
      </c>
      <c r="F14" s="54">
        <f>F10*0.033</f>
        <v>23510.824919999999</v>
      </c>
      <c r="G14" s="55" t="s">
        <v>37</v>
      </c>
      <c r="H14" s="53"/>
    </row>
    <row r="15" spans="1:8" s="28" customFormat="1" ht="20.65" customHeight="1">
      <c r="A15" s="40">
        <v>4</v>
      </c>
      <c r="B15" s="41" t="s">
        <v>38</v>
      </c>
      <c r="C15" s="45">
        <v>0</v>
      </c>
      <c r="D15" s="44">
        <f t="shared" si="0"/>
        <v>10686.738600000001</v>
      </c>
      <c r="E15" s="46" t="s">
        <v>31</v>
      </c>
      <c r="F15" s="57">
        <f>F10*0.015</f>
        <v>10686.738600000001</v>
      </c>
      <c r="G15" s="55" t="s">
        <v>39</v>
      </c>
      <c r="H15" s="53"/>
    </row>
    <row r="16" spans="1:8" s="28" customFormat="1" ht="23.65" customHeight="1">
      <c r="A16" s="46">
        <v>5</v>
      </c>
      <c r="B16" s="47" t="s">
        <v>40</v>
      </c>
      <c r="C16" s="45">
        <v>5429.12</v>
      </c>
      <c r="D16" s="44">
        <f t="shared" si="0"/>
        <v>-1296.9144080000001</v>
      </c>
      <c r="E16" s="46" t="s">
        <v>34</v>
      </c>
      <c r="F16" s="54">
        <f>F10*0.0058</f>
        <v>4132.2055920000003</v>
      </c>
      <c r="G16" s="55" t="s">
        <v>41</v>
      </c>
      <c r="H16" s="53"/>
    </row>
    <row r="17" spans="1:9" s="28" customFormat="1" ht="21.6" customHeight="1">
      <c r="A17" s="48">
        <v>6</v>
      </c>
      <c r="B17" s="41" t="s">
        <v>42</v>
      </c>
      <c r="C17" s="45">
        <v>7600.77</v>
      </c>
      <c r="D17" s="44">
        <f t="shared" si="0"/>
        <v>-476.27760000000001</v>
      </c>
      <c r="E17" s="46" t="s">
        <v>34</v>
      </c>
      <c r="F17" s="54">
        <f>F10*0.01</f>
        <v>7124.4924000000001</v>
      </c>
      <c r="G17" s="55" t="s">
        <v>43</v>
      </c>
      <c r="H17" s="53"/>
    </row>
    <row r="18" spans="1:9" s="28" customFormat="1" ht="25.15" customHeight="1">
      <c r="A18" s="40">
        <v>7</v>
      </c>
      <c r="B18" s="41" t="s">
        <v>44</v>
      </c>
      <c r="C18" s="49">
        <v>10315.32</v>
      </c>
      <c r="D18" s="44">
        <f t="shared" si="0"/>
        <v>-8177.97228</v>
      </c>
      <c r="E18" s="46" t="s">
        <v>34</v>
      </c>
      <c r="F18" s="54">
        <f>F10*0.003</f>
        <v>2137.3477200000002</v>
      </c>
      <c r="G18" s="55" t="s">
        <v>45</v>
      </c>
      <c r="H18" s="53"/>
    </row>
    <row r="19" spans="1:9" s="28" customFormat="1" ht="26.1" customHeight="1">
      <c r="A19" s="40">
        <v>8</v>
      </c>
      <c r="B19" s="41" t="s">
        <v>104</v>
      </c>
      <c r="C19" s="50">
        <v>0</v>
      </c>
      <c r="D19" s="35">
        <f t="shared" si="0"/>
        <v>2137.3477200000002</v>
      </c>
      <c r="E19" s="46" t="s">
        <v>31</v>
      </c>
      <c r="F19" s="54">
        <f>F10*0.003</f>
        <v>2137.3477200000002</v>
      </c>
      <c r="G19" s="55" t="s">
        <v>45</v>
      </c>
      <c r="H19" s="53"/>
    </row>
    <row r="20" spans="1:9" s="28" customFormat="1" ht="26.1" customHeight="1">
      <c r="A20" s="37" t="s">
        <v>46</v>
      </c>
      <c r="B20" s="37" t="s">
        <v>47</v>
      </c>
      <c r="C20" s="51">
        <v>0</v>
      </c>
      <c r="D20" s="34">
        <f t="shared" si="0"/>
        <v>40958.7068076</v>
      </c>
      <c r="E20" s="46" t="s">
        <v>31</v>
      </c>
      <c r="F20" s="54">
        <f>(F10+F11)*0.05</f>
        <v>40958.7068076</v>
      </c>
      <c r="G20" s="58" t="s">
        <v>48</v>
      </c>
      <c r="H20" s="53"/>
    </row>
    <row r="21" spans="1:9" s="28" customFormat="1" ht="102.6" customHeight="1">
      <c r="A21" s="68" t="s">
        <v>49</v>
      </c>
      <c r="B21" s="69"/>
      <c r="C21" s="70" t="s">
        <v>105</v>
      </c>
      <c r="D21" s="70"/>
      <c r="E21" s="70"/>
      <c r="F21" s="70"/>
      <c r="G21" s="70"/>
      <c r="H21" s="53"/>
    </row>
    <row r="22" spans="1:9" s="28" customFormat="1" ht="62.1" customHeight="1">
      <c r="A22" s="71" t="s">
        <v>50</v>
      </c>
      <c r="B22" s="72"/>
      <c r="C22" s="73"/>
      <c r="D22" s="73"/>
      <c r="E22" s="73"/>
      <c r="F22" s="73"/>
      <c r="G22" s="73"/>
      <c r="H22" s="53"/>
    </row>
    <row r="23" spans="1:9" s="28" customFormat="1" ht="20.25" customHeight="1">
      <c r="A23" s="29"/>
      <c r="B23" s="29"/>
      <c r="C23" s="29"/>
      <c r="D23" s="29"/>
      <c r="E23" s="29"/>
      <c r="F23" s="29"/>
      <c r="G23" s="29"/>
    </row>
    <row r="24" spans="1:9" s="28" customFormat="1" ht="17.25" customHeight="1">
      <c r="A24" s="29"/>
      <c r="B24" s="29"/>
      <c r="C24" s="29"/>
      <c r="D24" s="29"/>
      <c r="E24" s="29"/>
      <c r="F24" s="29"/>
      <c r="G24" s="29"/>
      <c r="I24" s="2"/>
    </row>
    <row r="25" spans="1:9" s="28" customFormat="1" ht="18" customHeight="1">
      <c r="A25" s="29"/>
      <c r="B25" s="29"/>
      <c r="C25" s="29"/>
      <c r="D25" s="29"/>
      <c r="E25" s="29"/>
      <c r="F25" s="29"/>
      <c r="G25" s="29"/>
      <c r="I25" s="2"/>
    </row>
    <row r="26" spans="1:9" s="28" customFormat="1" ht="17.25" customHeight="1">
      <c r="A26" s="29"/>
      <c r="B26" s="29"/>
      <c r="C26" s="29"/>
      <c r="D26" s="29"/>
      <c r="E26" s="29"/>
      <c r="F26" s="29"/>
      <c r="G26" s="29"/>
      <c r="I26" s="2"/>
    </row>
    <row r="27" spans="1:9" s="28" customFormat="1" ht="33" customHeight="1">
      <c r="A27" s="29"/>
      <c r="B27" s="29"/>
      <c r="C27" s="29"/>
      <c r="D27" s="29"/>
      <c r="E27" s="29"/>
      <c r="F27" s="29"/>
      <c r="G27" s="29"/>
    </row>
    <row r="28" spans="1:9" s="28" customFormat="1" ht="18" customHeight="1">
      <c r="A28" s="29"/>
      <c r="B28" s="29"/>
      <c r="C28" s="29"/>
      <c r="D28" s="29"/>
      <c r="E28" s="29"/>
      <c r="F28" s="29"/>
      <c r="G28" s="29"/>
    </row>
    <row r="29" spans="1:9" s="28" customFormat="1" ht="18" customHeight="1">
      <c r="A29" s="29"/>
      <c r="B29" s="29"/>
      <c r="C29" s="29"/>
      <c r="D29" s="29"/>
      <c r="E29" s="29"/>
      <c r="F29" s="29"/>
      <c r="G29" s="29"/>
    </row>
    <row r="30" spans="1:9" s="28" customFormat="1" ht="18" customHeight="1">
      <c r="A30" s="29"/>
      <c r="B30" s="29"/>
      <c r="C30" s="29"/>
      <c r="D30" s="29"/>
      <c r="E30" s="29"/>
      <c r="F30" s="29"/>
      <c r="G30" s="29"/>
    </row>
    <row r="31" spans="1:9" s="28" customFormat="1">
      <c r="A31" s="29"/>
      <c r="B31" s="29"/>
      <c r="C31" s="29"/>
      <c r="D31" s="29"/>
      <c r="E31" s="29"/>
      <c r="F31" s="29"/>
      <c r="G31" s="29"/>
    </row>
    <row r="32" spans="1:9" s="28" customFormat="1" ht="84" customHeight="1">
      <c r="A32" s="29"/>
      <c r="B32" s="29"/>
      <c r="C32" s="29"/>
      <c r="D32" s="29"/>
      <c r="E32" s="29"/>
      <c r="F32" s="29"/>
      <c r="G32" s="29"/>
    </row>
    <row r="33" ht="49.5" customHeight="1"/>
  </sheetData>
  <protectedRanges>
    <protectedRange sqref="B17" name="区域1_2_1_2"/>
  </protectedRanges>
  <mergeCells count="19">
    <mergeCell ref="A22:B22"/>
    <mergeCell ref="C22:G22"/>
    <mergeCell ref="A7:B7"/>
    <mergeCell ref="C7:G7"/>
    <mergeCell ref="A8:B8"/>
    <mergeCell ref="A21:B21"/>
    <mergeCell ref="C21:G21"/>
    <mergeCell ref="A5:B5"/>
    <mergeCell ref="C5:D5"/>
    <mergeCell ref="F5:G5"/>
    <mergeCell ref="A6:B6"/>
    <mergeCell ref="C6:D6"/>
    <mergeCell ref="F6:G6"/>
    <mergeCell ref="A1:G1"/>
    <mergeCell ref="A3:C3"/>
    <mergeCell ref="F3:G3"/>
    <mergeCell ref="A4:B4"/>
    <mergeCell ref="C4:D4"/>
    <mergeCell ref="F4:G4"/>
  </mergeCells>
  <phoneticPr fontId="23" type="noConversion"/>
  <printOptions horizontalCentered="1"/>
  <pageMargins left="0.70763888888888904" right="0.70763888888888904" top="0.74791666666666701" bottom="0.74791666666666701" header="0.31388888888888899" footer="0.31388888888888899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20"/>
  <sheetViews>
    <sheetView topLeftCell="B3" zoomScale="160" zoomScaleNormal="160" workbookViewId="0">
      <selection activeCell="H24" sqref="H24"/>
    </sheetView>
  </sheetViews>
  <sheetFormatPr defaultColWidth="9" defaultRowHeight="13.5"/>
  <cols>
    <col min="2" max="2" width="14" customWidth="1"/>
    <col min="3" max="3" width="11.375" customWidth="1"/>
    <col min="4" max="4" width="14.375" customWidth="1"/>
    <col min="8" max="8" width="11.5" customWidth="1"/>
    <col min="12" max="12" width="10.5" customWidth="1"/>
    <col min="13" max="13" width="13.75" style="1"/>
  </cols>
  <sheetData>
    <row r="1" spans="1:13">
      <c r="A1" s="74" t="s">
        <v>51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</row>
    <row r="2" spans="1:13">
      <c r="A2" s="3" t="s">
        <v>52</v>
      </c>
      <c r="B2" s="4"/>
      <c r="C2" s="76" t="s">
        <v>4</v>
      </c>
      <c r="D2" s="76"/>
      <c r="E2" s="76"/>
      <c r="F2" s="4"/>
      <c r="G2" s="4"/>
      <c r="H2" s="4"/>
      <c r="I2" s="4"/>
      <c r="J2" s="4"/>
      <c r="K2" s="4"/>
      <c r="L2" s="4"/>
      <c r="M2" s="23" t="s">
        <v>53</v>
      </c>
    </row>
    <row r="3" spans="1:13">
      <c r="A3" s="81" t="s">
        <v>21</v>
      </c>
      <c r="B3" s="81" t="s">
        <v>54</v>
      </c>
      <c r="C3" s="82" t="s">
        <v>5</v>
      </c>
      <c r="D3" s="83" t="s">
        <v>55</v>
      </c>
      <c r="E3" s="77" t="s">
        <v>56</v>
      </c>
      <c r="F3" s="77"/>
      <c r="G3" s="77"/>
      <c r="H3" s="77"/>
      <c r="I3" s="77" t="s">
        <v>57</v>
      </c>
      <c r="J3" s="77"/>
      <c r="K3" s="77"/>
      <c r="L3" s="77"/>
      <c r="M3" s="85" t="s">
        <v>58</v>
      </c>
    </row>
    <row r="4" spans="1:13">
      <c r="A4" s="81"/>
      <c r="B4" s="81"/>
      <c r="C4" s="82"/>
      <c r="D4" s="84"/>
      <c r="E4" s="14" t="s">
        <v>59</v>
      </c>
      <c r="F4" s="14" t="s">
        <v>60</v>
      </c>
      <c r="G4" s="14" t="s">
        <v>61</v>
      </c>
      <c r="H4" s="14" t="s">
        <v>62</v>
      </c>
      <c r="I4" s="14" t="s">
        <v>59</v>
      </c>
      <c r="J4" s="14" t="s">
        <v>60</v>
      </c>
      <c r="K4" s="14" t="s">
        <v>61</v>
      </c>
      <c r="L4" s="14" t="s">
        <v>62</v>
      </c>
      <c r="M4" s="85"/>
    </row>
    <row r="5" spans="1:13">
      <c r="A5" s="5" t="s">
        <v>63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24"/>
    </row>
    <row r="6" spans="1:13">
      <c r="A6" s="7" t="s">
        <v>64</v>
      </c>
      <c r="B6" s="8" t="s">
        <v>65</v>
      </c>
      <c r="C6" s="8" t="s">
        <v>66</v>
      </c>
      <c r="D6" s="8" t="s">
        <v>67</v>
      </c>
      <c r="E6" s="7" t="s">
        <v>68</v>
      </c>
      <c r="F6" s="15">
        <v>550.92999999999995</v>
      </c>
      <c r="G6" s="16">
        <v>28.86</v>
      </c>
      <c r="H6" s="17">
        <v>15899.84</v>
      </c>
      <c r="I6" s="7" t="s">
        <v>68</v>
      </c>
      <c r="J6" s="15">
        <v>332</v>
      </c>
      <c r="K6" s="16">
        <v>28.86</v>
      </c>
      <c r="L6" s="17">
        <f>J6*K6</f>
        <v>9581.52</v>
      </c>
      <c r="M6" s="25">
        <f>L6-H6</f>
        <v>-6318.32</v>
      </c>
    </row>
    <row r="7" spans="1:13" ht="22.5">
      <c r="A7" s="7" t="s">
        <v>69</v>
      </c>
      <c r="B7" s="8" t="s">
        <v>70</v>
      </c>
      <c r="C7" s="8" t="s">
        <v>71</v>
      </c>
      <c r="D7" s="8" t="s">
        <v>72</v>
      </c>
      <c r="E7" s="7" t="s">
        <v>73</v>
      </c>
      <c r="F7" s="15">
        <v>27.062000000000001</v>
      </c>
      <c r="G7" s="16">
        <v>175.59</v>
      </c>
      <c r="H7" s="17">
        <v>4751.82</v>
      </c>
      <c r="I7" s="7" t="s">
        <v>73</v>
      </c>
      <c r="J7" s="15">
        <v>17.309999999999999</v>
      </c>
      <c r="K7" s="16">
        <v>175.59</v>
      </c>
      <c r="L7" s="17">
        <f>J7*K7</f>
        <v>3039.4629</v>
      </c>
      <c r="M7" s="25">
        <f>L7-H7</f>
        <v>-1712.3570999999999</v>
      </c>
    </row>
    <row r="8" spans="1:13">
      <c r="A8" s="78" t="s">
        <v>74</v>
      </c>
      <c r="B8" s="79"/>
      <c r="C8" s="79"/>
      <c r="D8" s="79"/>
      <c r="E8" s="79"/>
      <c r="F8" s="79"/>
      <c r="G8" s="79"/>
      <c r="H8" s="80"/>
      <c r="I8" s="7"/>
      <c r="J8" s="15"/>
      <c r="K8" s="20"/>
      <c r="L8" s="17"/>
      <c r="M8" s="25"/>
    </row>
    <row r="9" spans="1:13" ht="22.5">
      <c r="A9" s="7" t="s">
        <v>75</v>
      </c>
      <c r="B9" s="8" t="s">
        <v>76</v>
      </c>
      <c r="C9" s="8" t="s">
        <v>77</v>
      </c>
      <c r="D9" s="8" t="s">
        <v>78</v>
      </c>
      <c r="E9" s="7" t="s">
        <v>73</v>
      </c>
      <c r="F9" s="15">
        <v>1.861</v>
      </c>
      <c r="G9" s="16">
        <v>7745.98</v>
      </c>
      <c r="H9" s="17">
        <v>14415.27</v>
      </c>
      <c r="I9" s="7" t="s">
        <v>73</v>
      </c>
      <c r="J9" s="15">
        <v>1.861</v>
      </c>
      <c r="K9" s="16">
        <v>3356.48</v>
      </c>
      <c r="L9" s="17">
        <f t="shared" ref="L9:L14" si="0">J9*K9</f>
        <v>6246.4092799999999</v>
      </c>
      <c r="M9" s="25">
        <f t="shared" ref="M9:M14" si="1">L9-H9</f>
        <v>-8168.8607199999997</v>
      </c>
    </row>
    <row r="10" spans="1:13" ht="22.5">
      <c r="A10" s="7" t="s">
        <v>79</v>
      </c>
      <c r="B10" s="8" t="s">
        <v>80</v>
      </c>
      <c r="C10" s="8" t="s">
        <v>81</v>
      </c>
      <c r="D10" s="8" t="s">
        <v>82</v>
      </c>
      <c r="E10" s="7" t="s">
        <v>73</v>
      </c>
      <c r="F10" s="15">
        <v>0.79600000000000004</v>
      </c>
      <c r="G10" s="16">
        <v>5983.25</v>
      </c>
      <c r="H10" s="17">
        <v>4762.67</v>
      </c>
      <c r="I10" s="7" t="s">
        <v>73</v>
      </c>
      <c r="J10" s="15">
        <v>0.79600000000000004</v>
      </c>
      <c r="K10" s="16">
        <v>2758.56</v>
      </c>
      <c r="L10" s="17">
        <f t="shared" si="0"/>
        <v>2195.81376</v>
      </c>
      <c r="M10" s="25">
        <f t="shared" si="1"/>
        <v>-2566.8562400000001</v>
      </c>
    </row>
    <row r="11" spans="1:13" ht="45">
      <c r="A11" s="7" t="s">
        <v>83</v>
      </c>
      <c r="B11" s="8" t="s">
        <v>84</v>
      </c>
      <c r="C11" s="8" t="s">
        <v>85</v>
      </c>
      <c r="D11" s="8" t="s">
        <v>86</v>
      </c>
      <c r="E11" s="7" t="s">
        <v>68</v>
      </c>
      <c r="F11" s="15">
        <v>6.41</v>
      </c>
      <c r="G11" s="16">
        <v>254.07</v>
      </c>
      <c r="H11" s="17">
        <v>1628.59</v>
      </c>
      <c r="I11" s="7" t="s">
        <v>68</v>
      </c>
      <c r="J11" s="15">
        <v>6.41</v>
      </c>
      <c r="K11" s="16">
        <v>247.03</v>
      </c>
      <c r="L11" s="17">
        <f t="shared" si="0"/>
        <v>1583.4622999999999</v>
      </c>
      <c r="M11" s="25">
        <f t="shared" si="1"/>
        <v>-45.127699999999798</v>
      </c>
    </row>
    <row r="12" spans="1:13" ht="22.5">
      <c r="A12" s="7" t="s">
        <v>87</v>
      </c>
      <c r="B12" s="8" t="s">
        <v>88</v>
      </c>
      <c r="C12" s="8" t="s">
        <v>89</v>
      </c>
      <c r="D12" s="8" t="s">
        <v>90</v>
      </c>
      <c r="E12" s="7" t="s">
        <v>68</v>
      </c>
      <c r="F12" s="15">
        <v>1321.741</v>
      </c>
      <c r="G12" s="16">
        <v>51.17</v>
      </c>
      <c r="H12" s="17">
        <v>67633.490000000005</v>
      </c>
      <c r="I12" s="7" t="s">
        <v>68</v>
      </c>
      <c r="J12" s="15">
        <v>445.03</v>
      </c>
      <c r="K12" s="16">
        <v>51.17</v>
      </c>
      <c r="L12" s="17">
        <f t="shared" si="0"/>
        <v>22772.185099999999</v>
      </c>
      <c r="M12" s="25">
        <f t="shared" si="1"/>
        <v>-44861.304900000003</v>
      </c>
    </row>
    <row r="13" spans="1:13" ht="22.5">
      <c r="A13" s="7" t="s">
        <v>91</v>
      </c>
      <c r="B13" s="8" t="s">
        <v>92</v>
      </c>
      <c r="C13" s="8" t="s">
        <v>93</v>
      </c>
      <c r="D13" s="8" t="s">
        <v>94</v>
      </c>
      <c r="E13" s="7" t="s">
        <v>68</v>
      </c>
      <c r="F13" s="15">
        <v>1321.741</v>
      </c>
      <c r="G13" s="16">
        <v>65.72</v>
      </c>
      <c r="H13" s="17">
        <v>86864.82</v>
      </c>
      <c r="I13" s="7" t="s">
        <v>68</v>
      </c>
      <c r="J13" s="15">
        <v>445.03</v>
      </c>
      <c r="K13" s="16">
        <v>65.72</v>
      </c>
      <c r="L13" s="17">
        <f t="shared" si="0"/>
        <v>29247.371599999999</v>
      </c>
      <c r="M13" s="25">
        <f t="shared" si="1"/>
        <v>-57617.448400000001</v>
      </c>
    </row>
    <row r="14" spans="1:13" ht="22.5">
      <c r="A14" s="7" t="s">
        <v>95</v>
      </c>
      <c r="B14" s="8" t="s">
        <v>96</v>
      </c>
      <c r="C14" s="8" t="s">
        <v>97</v>
      </c>
      <c r="D14" s="8" t="s">
        <v>98</v>
      </c>
      <c r="E14" s="7" t="s">
        <v>68</v>
      </c>
      <c r="F14" s="15">
        <v>69.16</v>
      </c>
      <c r="G14" s="16">
        <v>350.45</v>
      </c>
      <c r="H14" s="17">
        <v>24237.119999999999</v>
      </c>
      <c r="I14" s="7" t="s">
        <v>68</v>
      </c>
      <c r="J14" s="15">
        <v>69.16</v>
      </c>
      <c r="K14" s="16">
        <v>228</v>
      </c>
      <c r="L14" s="17">
        <f t="shared" si="0"/>
        <v>15768.48</v>
      </c>
      <c r="M14" s="25">
        <f t="shared" si="1"/>
        <v>-8468.64</v>
      </c>
    </row>
    <row r="15" spans="1:13">
      <c r="A15" s="9" t="s">
        <v>99</v>
      </c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26"/>
    </row>
    <row r="16" spans="1:13">
      <c r="A16" s="9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26"/>
    </row>
    <row r="17" spans="1:13">
      <c r="A17" s="11"/>
      <c r="B17" s="8"/>
      <c r="C17" s="8" t="s">
        <v>100</v>
      </c>
      <c r="D17" s="8"/>
      <c r="E17" s="7"/>
      <c r="F17" s="15"/>
      <c r="G17" s="16"/>
      <c r="H17" s="18">
        <v>89712</v>
      </c>
      <c r="I17" s="7"/>
      <c r="J17" s="15"/>
      <c r="K17" s="21"/>
      <c r="L17" s="18">
        <v>89712</v>
      </c>
      <c r="M17" s="25">
        <f t="shared" ref="M17" si="2">L17-H17</f>
        <v>0</v>
      </c>
    </row>
    <row r="18" spans="1:13">
      <c r="A18" s="11"/>
      <c r="B18" s="8"/>
      <c r="C18" s="8" t="s">
        <v>101</v>
      </c>
      <c r="D18" s="8"/>
      <c r="E18" s="7"/>
      <c r="F18" s="15"/>
      <c r="G18" s="16"/>
      <c r="H18" s="18">
        <v>11435</v>
      </c>
      <c r="I18" s="7"/>
      <c r="J18" s="15"/>
      <c r="K18" s="21"/>
      <c r="L18" s="22">
        <v>11435</v>
      </c>
      <c r="M18" s="25">
        <f t="shared" ref="M18" si="3">L18-H18</f>
        <v>0</v>
      </c>
    </row>
    <row r="19" spans="1:13">
      <c r="A19" s="11"/>
      <c r="B19" s="8"/>
      <c r="C19" s="8" t="s">
        <v>102</v>
      </c>
      <c r="D19" s="8"/>
      <c r="E19" s="7"/>
      <c r="F19" s="15"/>
      <c r="G19" s="16"/>
      <c r="H19" s="18">
        <v>75525</v>
      </c>
      <c r="I19" s="7"/>
      <c r="J19" s="15"/>
      <c r="K19" s="21"/>
      <c r="L19" s="22"/>
      <c r="M19" s="25"/>
    </row>
    <row r="20" spans="1:13">
      <c r="A20" s="12" t="s">
        <v>103</v>
      </c>
      <c r="B20" s="13"/>
      <c r="C20" s="10"/>
      <c r="D20" s="10"/>
      <c r="E20" s="10"/>
      <c r="F20" s="10"/>
      <c r="G20" s="10"/>
      <c r="H20" s="19">
        <f>SUM(H6:H19)</f>
        <v>396865.62</v>
      </c>
      <c r="I20" s="10"/>
      <c r="J20" s="10"/>
      <c r="K20" s="10"/>
      <c r="L20" s="19">
        <f>SUM(L6:L19)</f>
        <v>191581.70494</v>
      </c>
      <c r="M20" s="27">
        <f>SUM(M6:M19)</f>
        <v>-129758.91506</v>
      </c>
    </row>
  </sheetData>
  <mergeCells count="10">
    <mergeCell ref="A1:M1"/>
    <mergeCell ref="C2:E2"/>
    <mergeCell ref="E3:H3"/>
    <mergeCell ref="I3:L3"/>
    <mergeCell ref="A8:H8"/>
    <mergeCell ref="A3:A4"/>
    <mergeCell ref="B3:B4"/>
    <mergeCell ref="C3:C4"/>
    <mergeCell ref="D3:D4"/>
    <mergeCell ref="M3:M4"/>
  </mergeCells>
  <phoneticPr fontId="23" type="noConversion"/>
  <pageMargins left="0.69930555555555596" right="0.69930555555555596" top="0.75" bottom="0.75" header="0.3" footer="0.3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1_2_1_2" rangeCreator="" othersAccessPermission="edit"/>
  </rangeList>
  <rangeList sheetStid="3" master="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评审意见表</vt:lpstr>
      <vt:lpstr>增减明细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</dc:creator>
  <cp:lastModifiedBy>Administrator</cp:lastModifiedBy>
  <cp:lastPrinted>2024-09-06T03:25:03Z</cp:lastPrinted>
  <dcterms:created xsi:type="dcterms:W3CDTF">2006-09-18T00:00:00Z</dcterms:created>
  <dcterms:modified xsi:type="dcterms:W3CDTF">2024-09-06T03:25:09Z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2052-12.8.2.15209</vt:lpwstr>
  </property>
  <property fmtid="{D5CDD505-2E9C-101B-9397-08002B2CF9AE}" pid="3" name="ICV">
    <vt:lpwstr>B5B2049D38781FCCA669D966F14CBDC2_43</vt:lpwstr>
  </property>
</Properties>
</file>