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审核增减项目" sheetId="3" r:id="rId2"/>
  </sheets>
  <calcPr calcId="144525"/>
</workbook>
</file>

<file path=xl/sharedStrings.xml><?xml version="1.0" encoding="utf-8"?>
<sst xmlns="http://schemas.openxmlformats.org/spreadsheetml/2006/main" count="202" uniqueCount="141">
  <si>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</si>
  <si>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</si>
  <si>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</si>
  <si>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</si>
  <si>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24-7-02-3500-0290</t>
  </si>
  <si>
    <t>项目名称</t>
  </si>
  <si>
    <t>下梅邹氏家祠修缮工程</t>
  </si>
  <si>
    <t>项目单位</t>
  </si>
  <si>
    <t>武夷山市文物保护中心</t>
  </si>
  <si>
    <t>方案批复文号</t>
  </si>
  <si>
    <t>闽文物字[2023]10号</t>
  </si>
  <si>
    <t>中央财政补助经费申请金额</t>
  </si>
  <si>
    <t>中央财政补助经费审核金额</t>
  </si>
  <si>
    <t>项目概况</t>
  </si>
  <si>
    <t xml:space="preserve">    下梅邹氏家祠位于福建省南平市武夷山市下梅村中部。该建筑为清代建筑，坐北朝南，单进合院式建筑，砖木结构，占地面积约320平方米。主要由门楼、戏台、东西谯楼、正厅、后东西过廊组成。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</si>
  <si>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</si>
  <si>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</si>
  <si>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</si>
  <si>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</si>
  <si>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</si>
  <si>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</si>
  <si>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</si>
  <si>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</si>
  <si>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</si>
  <si>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</si>
  <si>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</si>
  <si>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</si>
  <si>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部分工程量与设计文本不符，部分综合单价偏高，给予调整。</t>
  </si>
  <si>
    <t>二</t>
  </si>
  <si>
    <t>工程建设其他费</t>
  </si>
  <si>
    <t>勘察费</t>
  </si>
  <si>
    <t>漏报项目调增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</si>
  <si>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</si>
  <si>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</si>
  <si>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</si>
  <si>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</si>
  <si>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</si>
  <si>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</si>
  <si>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</si>
  <si>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</si>
  <si>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</si>
  <si>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</si>
  <si>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</t>
  </si>
  <si>
    <t>按1%计取</t>
  </si>
  <si>
    <t>审计费</t>
  </si>
  <si>
    <t>按0.3%计取</t>
  </si>
  <si>
    <t>工程保险费</t>
  </si>
  <si>
    <t>三</t>
  </si>
  <si>
    <t>预备费</t>
  </si>
  <si>
    <t>按（一）+（二）之和的5%取费</t>
  </si>
  <si>
    <t>评审专家
综合意见及建议</t>
  </si>
  <si>
    <t xml:space="preserve">    部分工程量与设计文本不符，部分综合单价偏高，给予调整。因工程费用调整，建设单位管理费、勘察设计费、工程监理费、工程审计费、招标代理费等相应调整；经审核调整后，该项目造价总体基本合理。</t>
  </si>
  <si>
    <t>评审专家签字</t>
  </si>
  <si>
    <t>下梅邹氏家庙修缮工程方案设计</t>
  </si>
  <si>
    <t xml:space="preserve">  项目编号：                                                                                           单位：元</t>
  </si>
  <si>
    <t>24-1-02-3500-0290</t>
  </si>
  <si>
    <t>单位元</t>
  </si>
  <si>
    <t>项目编码</t>
  </si>
  <si>
    <t>项目特征描述</t>
  </si>
  <si>
    <t>送审列</t>
  </si>
  <si>
    <t>审核列</t>
  </si>
  <si>
    <t>评审增减</t>
  </si>
  <si>
    <t>单位</t>
  </si>
  <si>
    <t>工程量</t>
  </si>
  <si>
    <t>综合单价</t>
  </si>
  <si>
    <t>合价</t>
  </si>
  <si>
    <t>拆除工程</t>
  </si>
  <si>
    <t>020508025002</t>
  </si>
  <si>
    <t>清水望板</t>
  </si>
  <si>
    <t>(1)板宽厚度:望板厚 20
(2)木材品种:望板糟朽严重</t>
  </si>
  <si>
    <t>m2</t>
  </si>
  <si>
    <t>020602001001</t>
  </si>
  <si>
    <t>筒瓦屋面</t>
  </si>
  <si>
    <t>(1)揭顶维修</t>
  </si>
  <si>
    <t>020602001002</t>
  </si>
  <si>
    <t>(1)屋面类型:清理屋面生长的青苔，填补剥落的捉灰及夹垄灰</t>
  </si>
  <si>
    <t>020508019001</t>
  </si>
  <si>
    <t>封檐板</t>
  </si>
  <si>
    <t>(1)120*30
(2)封檐板严重糟朽</t>
  </si>
  <si>
    <t>m</t>
  </si>
  <si>
    <t>020110029001</t>
  </si>
  <si>
    <t>矩形椽子、飞椽</t>
  </si>
  <si>
    <t>(1)120*70@250
(2)椽子严重糟朽 38 根</t>
  </si>
  <si>
    <t>020602005001</t>
  </si>
  <si>
    <t>滚筒戗脊</t>
  </si>
  <si>
    <t>(1)重塑屋面揭顶区域戗脊 44m</t>
  </si>
  <si>
    <t>条</t>
  </si>
  <si>
    <t>020602004001</t>
  </si>
  <si>
    <t>垂脊</t>
  </si>
  <si>
    <t>(1)脊件类型、规格尺寸:重塑屋面揭顶区域垂脊 8m</t>
  </si>
  <si>
    <t>040201022001</t>
  </si>
  <si>
    <t>排水沟、截水沟</t>
  </si>
  <si>
    <t>(1)砂浆强度等级:清理已破损的沟底、沟壁、沟帮水泥砂浆粉刷层后用水泥砂浆修补</t>
  </si>
  <si>
    <t>维修工程</t>
  </si>
  <si>
    <t>020602001003</t>
  </si>
  <si>
    <t>(1)屋面类型:筒瓦460*(1/2Ф200)*10；底瓦：板瓦 245*255*10</t>
  </si>
  <si>
    <t>020602001005</t>
  </si>
  <si>
    <t>筒瓦屋面（利旧）</t>
  </si>
  <si>
    <t>020508025003</t>
  </si>
  <si>
    <t>(1)望板厚 20</t>
  </si>
  <si>
    <t>020110029002</t>
  </si>
  <si>
    <t>(1)构件截面尺寸:120*70@250
(2)方砖品种、规格、强度等级:原材质（杉木）、规格更换糟朽的椽子</t>
  </si>
  <si>
    <t>020602011001</t>
  </si>
  <si>
    <t>屋脊头、吞头</t>
  </si>
  <si>
    <t>屋脊喜鹊尾、燕尾</t>
  </si>
  <si>
    <t>只</t>
  </si>
  <si>
    <t>020602009001</t>
  </si>
  <si>
    <t>檐头(口)附件</t>
  </si>
  <si>
    <t/>
  </si>
  <si>
    <t>新制作工程</t>
  </si>
  <si>
    <t>010704002003</t>
  </si>
  <si>
    <t>木柱（暂定）</t>
  </si>
  <si>
    <t>m3</t>
  </si>
  <si>
    <t>020502002006</t>
  </si>
  <si>
    <t>矩形梁（暂定）</t>
  </si>
  <si>
    <t>樘</t>
  </si>
  <si>
    <t>020509001001</t>
  </si>
  <si>
    <t>槅扇</t>
  </si>
  <si>
    <t>白蚁防治工程</t>
  </si>
  <si>
    <t>030412007001</t>
  </si>
  <si>
    <t>一般路灯</t>
  </si>
  <si>
    <t>(1)太阳能诱杀灯</t>
  </si>
  <si>
    <t>套</t>
  </si>
  <si>
    <t>030607004003</t>
  </si>
  <si>
    <t>信号报警装置</t>
  </si>
  <si>
    <t>(1)名称:NB实时自动报警系统及装置
(2)规格:外壳采用的是环保材料，尺寸为长23厘米，高11厘米、宽6厘米的扁平柱形结构
(3)型号:（地上型）粘贴</t>
  </si>
  <si>
    <t>030607004004</t>
  </si>
  <si>
    <t>(1)名称:NB实时自动报警系统及装置(2)规格:外壳采用的是环保材料，尺寸为直径12厘米，高18厘米柱形结构
(3)型号:（地下型）打孔</t>
  </si>
  <si>
    <t>BC0210010008</t>
  </si>
  <si>
    <t>白蚁防治</t>
  </si>
  <si>
    <t>(1)地面施工时需采用棉布包裹</t>
  </si>
  <si>
    <t>BC0210010009</t>
  </si>
  <si>
    <t>白蚁信息素</t>
  </si>
  <si>
    <t>(1)白蚁信息素</t>
  </si>
  <si>
    <t>个</t>
  </si>
  <si>
    <t>BC0210010010</t>
  </si>
  <si>
    <t>挖巢处理-（灭蚁粉、蚁巢开挖、蚁巢回填）</t>
  </si>
  <si>
    <t>(1)挖巢处理-（灭蚁粉、蚁巢开挖、蚁巢回填）</t>
  </si>
  <si>
    <t>措施费</t>
  </si>
  <si>
    <t>总价措施价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</si>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</sst>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0"/>
    <numFmt numFmtId="178" formatCode="0.00_ "/>
    <numFmt numFmtId="179" formatCode="0.00_);[Red]\(0.00\)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7" borderId="12" applyNumberFormat="0" applyAlignment="0" applyProtection="0">
      <alignment vertical="center"/>
    </xf>
    <xf numFmtId="0" fontId="28" fillId="7" borderId="11" applyNumberFormat="0" applyAlignment="0" applyProtection="0">
      <alignment vertical="center"/>
    </xf>
    <xf numFmtId="0" fontId="29" fillId="8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0" borderId="0"/>
    <xf numFmtId="0" fontId="37" fillId="0" borderId="0">
      <alignment vertical="center"/>
    </xf>
    <xf numFmtId="0" fontId="0" fillId="0" borderId="0"/>
    <xf numFmtId="0" fontId="38" fillId="0" borderId="0"/>
    <xf numFmtId="0" fontId="38" fillId="0" borderId="0"/>
  </cellStyleXfs>
  <cellXfs count="73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3" xfId="49" applyNumberFormat="1" applyFont="1" applyBorder="1" applyAlignment="1">
      <alignment horizontal="center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left" vertical="center" wrapText="1"/>
    </xf>
    <xf numFmtId="0" fontId="0" fillId="0" borderId="5" xfId="0" applyFont="1" applyBorder="1" applyAlignment="1"/>
    <xf numFmtId="0" fontId="0" fillId="0" borderId="6" xfId="0" applyBorder="1" applyAlignmen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5" xfId="0" applyBorder="1" applyAlignment="1"/>
    <xf numFmtId="0" fontId="0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5" fillId="0" borderId="2" xfId="49" applyNumberFormat="1" applyFont="1" applyBorder="1" applyAlignment="1">
      <alignment horizontal="center" vertical="center" wrapText="1" shrinkToFit="1"/>
    </xf>
    <xf numFmtId="0" fontId="5" fillId="0" borderId="2" xfId="49" applyNumberFormat="1" applyFont="1" applyBorder="1" applyAlignment="1">
      <alignment horizontal="center" vertical="center" wrapText="1"/>
    </xf>
    <xf numFmtId="177" fontId="5" fillId="0" borderId="2" xfId="49" applyNumberFormat="1" applyFont="1" applyBorder="1" applyAlignment="1">
      <alignment horizontal="right" vertical="center" wrapText="1" shrinkToFit="1"/>
    </xf>
    <xf numFmtId="2" fontId="5" fillId="0" borderId="5" xfId="49" applyNumberFormat="1" applyFont="1" applyBorder="1" applyAlignment="1">
      <alignment vertical="center" wrapText="1" shrinkToFit="1"/>
    </xf>
    <xf numFmtId="2" fontId="5" fillId="0" borderId="2" xfId="49" applyNumberFormat="1" applyFont="1" applyBorder="1" applyAlignment="1">
      <alignment horizontal="right" vertical="center" wrapText="1" shrinkToFit="1"/>
    </xf>
    <xf numFmtId="2" fontId="5" fillId="0" borderId="5" xfId="49" applyNumberFormat="1" applyFont="1" applyBorder="1" applyAlignment="1">
      <alignment horizontal="right" vertical="center" wrapText="1" shrinkToFit="1"/>
    </xf>
    <xf numFmtId="2" fontId="0" fillId="0" borderId="6" xfId="0" applyNumberFormat="1" applyBorder="1" applyAlignment="1"/>
    <xf numFmtId="0" fontId="5" fillId="0" borderId="2" xfId="49" applyNumberFormat="1" applyFont="1" applyBorder="1" applyAlignment="1">
      <alignment vertical="center" wrapText="1"/>
    </xf>
    <xf numFmtId="2" fontId="5" fillId="0" borderId="2" xfId="49" applyNumberFormat="1" applyFont="1" applyBorder="1" applyAlignment="1">
      <alignment vertical="center" wrapText="1" shrinkToFit="1"/>
    </xf>
    <xf numFmtId="176" fontId="0" fillId="0" borderId="0" xfId="0" applyNumberFormat="1" applyFont="1" applyBorder="1" applyAlignment="1">
      <alignment vertical="center"/>
    </xf>
    <xf numFmtId="176" fontId="7" fillId="0" borderId="2" xfId="49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/>
    </xf>
    <xf numFmtId="0" fontId="0" fillId="0" borderId="7" xfId="0" applyBorder="1" applyAlignment="1"/>
    <xf numFmtId="176" fontId="0" fillId="0" borderId="2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3" fillId="0" borderId="2" xfId="52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178" fontId="13" fillId="0" borderId="2" xfId="53" applyNumberFormat="1" applyFont="1" applyFill="1" applyBorder="1" applyAlignment="1">
      <alignment vertical="center" wrapText="1"/>
    </xf>
    <xf numFmtId="178" fontId="13" fillId="0" borderId="2" xfId="53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8" fontId="12" fillId="4" borderId="2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179" fontId="10" fillId="0" borderId="2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0" fontId="14" fillId="0" borderId="0" xfId="0" applyNumberFormat="1" applyFont="1" applyBorder="1" applyAlignment="1">
      <alignment horizontal="center" wrapText="1"/>
    </xf>
    <xf numFmtId="10" fontId="14" fillId="0" borderId="0" xfId="0" applyNumberFormat="1" applyFont="1" applyAlignment="1">
      <alignment horizontal="center" wrapText="1"/>
    </xf>
    <xf numFmtId="0" fontId="10" fillId="0" borderId="2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2 2" xfId="51"/>
    <cellStyle name="常规 3" xfId="52"/>
    <cellStyle name="常规 3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workbookViewId="0">
      <selection activeCell="F6" sqref="F6:G6"/>
    </sheetView>
  </sheetViews>
  <sheetFormatPr defaultColWidth="9" defaultRowHeight="14.25"/>
  <cols>
    <col min="1" max="1" width="5.06666666666667" style="38" customWidth="1"/>
    <col min="2" max="2" width="25" style="38" customWidth="1"/>
    <col min="3" max="3" width="14.6" style="38" customWidth="1"/>
    <col min="4" max="4" width="16.9333333333333" style="38" customWidth="1"/>
    <col min="5" max="5" width="22.5333333333333" style="38" customWidth="1"/>
    <col min="6" max="6" width="15.6" style="38" customWidth="1"/>
    <col min="7" max="7" width="14.4666666666667" style="38" customWidth="1"/>
    <col min="8" max="9" width="9" style="38"/>
    <col min="10" max="10" width="9.33333333333333" style="38"/>
    <col min="11" max="11" width="12.6" style="38"/>
    <col min="12" max="12" width="11.4666666666667" style="38"/>
    <col min="13" max="16384" width="9" style="38"/>
  </cols>
  <sheetData>
    <row r="1" ht="40.5" customHeight="1" spans="1:7">
      <c r="A1" s="39" t="s">
        <v>0</v>
      </c>
      <c r="B1" s="39"/>
      <c r="C1" s="39"/>
      <c r="D1" s="39"/>
      <c r="E1" s="39"/>
      <c r="F1" s="39"/>
      <c r="G1" s="39"/>
    </row>
    <row r="2" spans="1:7">
      <c r="A2" s="40"/>
      <c r="B2" s="40"/>
      <c r="C2" s="40"/>
      <c r="D2" s="40"/>
      <c r="E2" s="40"/>
      <c r="F2" s="40"/>
      <c r="G2" s="40"/>
    </row>
    <row r="3" ht="20.55" customHeight="1" spans="1:7">
      <c r="A3" s="41" t="s">
        <v>1</v>
      </c>
      <c r="B3" s="41"/>
      <c r="C3" s="41"/>
      <c r="D3" s="42"/>
      <c r="E3" s="42"/>
      <c r="F3" s="42" t="s">
        <v>2</v>
      </c>
      <c r="G3" s="42"/>
    </row>
    <row r="4" s="37" customFormat="1" ht="49.05" customHeight="1" spans="1:7">
      <c r="A4" s="43" t="s">
        <v>3</v>
      </c>
      <c r="B4" s="43"/>
      <c r="C4" s="44" t="s">
        <v>4</v>
      </c>
      <c r="D4" s="44"/>
      <c r="E4" s="43" t="s">
        <v>5</v>
      </c>
      <c r="F4" s="46" t="s">
        <v>6</v>
      </c>
      <c r="G4" s="46"/>
    </row>
    <row r="5" s="37" customFormat="1" ht="39" customHeight="1" spans="1:7">
      <c r="A5" s="43" t="s">
        <v>7</v>
      </c>
      <c r="B5" s="43"/>
      <c r="C5" s="44" t="s">
        <v>8</v>
      </c>
      <c r="D5" s="44"/>
      <c r="E5" s="43" t="s">
        <v>9</v>
      </c>
      <c r="F5" s="44" t="s">
        <v>10</v>
      </c>
      <c r="G5" s="44"/>
    </row>
    <row r="6" s="37" customFormat="1" ht="32.55" customHeight="1" spans="1:7">
      <c r="A6" s="43" t="s">
        <v>11</v>
      </c>
      <c r="B6" s="43"/>
      <c r="C6" s="45">
        <v>1345596</v>
      </c>
      <c r="D6" s="46"/>
      <c r="E6" s="43" t="s">
        <v>12</v>
      </c>
      <c r="F6" s="66">
        <f>F9</f>
        <v>853307.74284</v>
      </c>
      <c r="G6" s="66"/>
    </row>
    <row r="7" s="37" customFormat="1" ht="94.5" customHeight="1" spans="1:7">
      <c r="A7" s="43" t="s">
        <v>13</v>
      </c>
      <c r="B7" s="43"/>
      <c r="C7" s="47" t="s">
        <v>14</v>
      </c>
      <c r="D7" s="47"/>
      <c r="E7" s="47"/>
      <c r="F7" s="47"/>
      <c r="G7" s="47"/>
    </row>
    <row r="8" s="37" customFormat="1" ht="45" customHeight="1" spans="1:7">
      <c r="A8" s="43" t="s">
        <v>15</v>
      </c>
      <c r="B8" s="43"/>
      <c r="C8" s="43" t="s">
        <v>16</v>
      </c>
      <c r="D8" s="43" t="s">
        <v>17</v>
      </c>
      <c r="E8" s="43" t="s">
        <v>18</v>
      </c>
      <c r="F8" s="43" t="s">
        <v>19</v>
      </c>
      <c r="G8" s="43" t="s">
        <v>20</v>
      </c>
    </row>
    <row r="9" s="37" customFormat="1" ht="31.5" customHeight="1" spans="1:7">
      <c r="A9" s="48" t="s">
        <v>21</v>
      </c>
      <c r="B9" s="48" t="s">
        <v>22</v>
      </c>
      <c r="C9" s="49">
        <f>C10+C11+C20</f>
        <v>1345596</v>
      </c>
      <c r="D9" s="49">
        <f>D10+D11+D20</f>
        <v>-492288.25716</v>
      </c>
      <c r="E9" s="73" t="s">
        <v>23</v>
      </c>
      <c r="F9" s="67">
        <f>C9+D9</f>
        <v>853307.74284</v>
      </c>
      <c r="G9" s="73" t="s">
        <v>24</v>
      </c>
    </row>
    <row r="10" s="37" customFormat="1" ht="48.5" customHeight="1" spans="1:7">
      <c r="A10" s="50" t="s">
        <v>25</v>
      </c>
      <c r="B10" s="51" t="s">
        <v>26</v>
      </c>
      <c r="C10" s="52">
        <v>1095716</v>
      </c>
      <c r="D10" s="52">
        <v>-388920</v>
      </c>
      <c r="E10" s="68" t="s">
        <v>27</v>
      </c>
      <c r="F10" s="67">
        <f>C10+D10</f>
        <v>706796</v>
      </c>
      <c r="G10" s="73" t="s">
        <v>24</v>
      </c>
    </row>
    <row r="11" s="37" customFormat="1" ht="30" customHeight="1" spans="1:7">
      <c r="A11" s="51" t="s">
        <v>28</v>
      </c>
      <c r="B11" s="51" t="s">
        <v>29</v>
      </c>
      <c r="C11" s="53">
        <f>SUM(C12:C19)</f>
        <v>249880</v>
      </c>
      <c r="D11" s="52">
        <f>F11-C11</f>
        <v>-144001.9592</v>
      </c>
      <c r="E11" s="68"/>
      <c r="F11" s="67">
        <f>SUM(F12:F19)</f>
        <v>105878.0408</v>
      </c>
      <c r="G11" s="46"/>
    </row>
    <row r="12" s="37" customFormat="1" ht="23.55" customHeight="1" spans="1:7">
      <c r="A12" s="54">
        <v>1</v>
      </c>
      <c r="B12" s="55" t="s">
        <v>30</v>
      </c>
      <c r="C12" s="56">
        <v>0</v>
      </c>
      <c r="D12" s="52">
        <f>F12-C12</f>
        <v>14135.92</v>
      </c>
      <c r="E12" s="46" t="s">
        <v>31</v>
      </c>
      <c r="F12" s="67">
        <f>F10*0.02</f>
        <v>14135.92</v>
      </c>
      <c r="G12" s="68" t="s">
        <v>32</v>
      </c>
    </row>
    <row r="13" s="37" customFormat="1" ht="20.55" customHeight="1" spans="1:7">
      <c r="A13" s="54">
        <v>2</v>
      </c>
      <c r="B13" s="55" t="s">
        <v>33</v>
      </c>
      <c r="C13" s="56">
        <v>100000</v>
      </c>
      <c r="D13" s="52">
        <f t="shared" ref="D13:D20" si="0">F13-C13</f>
        <v>-57592.24</v>
      </c>
      <c r="E13" s="46" t="s">
        <v>34</v>
      </c>
      <c r="F13" s="67">
        <f>F10*0.06</f>
        <v>42407.76</v>
      </c>
      <c r="G13" s="68" t="s">
        <v>35</v>
      </c>
    </row>
    <row r="14" s="37" customFormat="1" ht="24.5" customHeight="1" spans="1:7">
      <c r="A14" s="54">
        <v>3</v>
      </c>
      <c r="B14" s="55" t="s">
        <v>36</v>
      </c>
      <c r="C14" s="56">
        <v>82000</v>
      </c>
      <c r="D14" s="52">
        <f t="shared" si="0"/>
        <v>-58675.732</v>
      </c>
      <c r="E14" s="46" t="s">
        <v>34</v>
      </c>
      <c r="F14" s="67">
        <f>F10*0.033</f>
        <v>23324.268</v>
      </c>
      <c r="G14" s="68" t="s">
        <v>37</v>
      </c>
    </row>
    <row r="15" s="37" customFormat="1" ht="20.55" customHeight="1" spans="1:7">
      <c r="A15" s="54">
        <v>4</v>
      </c>
      <c r="B15" s="55" t="s">
        <v>38</v>
      </c>
      <c r="C15" s="57">
        <v>35000</v>
      </c>
      <c r="D15" s="52">
        <f t="shared" si="0"/>
        <v>-24398.06</v>
      </c>
      <c r="E15" s="46" t="s">
        <v>34</v>
      </c>
      <c r="F15" s="69">
        <f>F10*0.015</f>
        <v>10601.94</v>
      </c>
      <c r="G15" s="68" t="s">
        <v>39</v>
      </c>
    </row>
    <row r="16" s="37" customFormat="1" ht="23.55" customHeight="1" spans="1:7">
      <c r="A16" s="46">
        <v>5</v>
      </c>
      <c r="B16" s="58" t="s">
        <v>40</v>
      </c>
      <c r="C16" s="57">
        <v>0</v>
      </c>
      <c r="D16" s="52">
        <f t="shared" si="0"/>
        <v>4099.4168</v>
      </c>
      <c r="E16" s="46" t="s">
        <v>31</v>
      </c>
      <c r="F16" s="67">
        <f>F10*0.0058</f>
        <v>4099.4168</v>
      </c>
      <c r="G16" s="68" t="s">
        <v>41</v>
      </c>
    </row>
    <row r="17" s="37" customFormat="1" ht="21.5" customHeight="1" spans="1:7">
      <c r="A17" s="59">
        <v>6</v>
      </c>
      <c r="B17" s="55" t="s">
        <v>42</v>
      </c>
      <c r="C17" s="57">
        <v>12000</v>
      </c>
      <c r="D17" s="52">
        <f t="shared" si="0"/>
        <v>-4932.04</v>
      </c>
      <c r="E17" s="46" t="s">
        <v>34</v>
      </c>
      <c r="F17" s="67">
        <f>F10*0.01</f>
        <v>7067.96</v>
      </c>
      <c r="G17" s="68" t="s">
        <v>43</v>
      </c>
    </row>
    <row r="18" s="37" customFormat="1" ht="25.05" customHeight="1" spans="1:7">
      <c r="A18" s="54">
        <v>7</v>
      </c>
      <c r="B18" s="55" t="s">
        <v>44</v>
      </c>
      <c r="C18" s="57">
        <v>20880</v>
      </c>
      <c r="D18" s="52">
        <f t="shared" si="0"/>
        <v>-18759.612</v>
      </c>
      <c r="E18" s="46" t="s">
        <v>34</v>
      </c>
      <c r="F18" s="67">
        <f>F10*0.003</f>
        <v>2120.388</v>
      </c>
      <c r="G18" s="68" t="s">
        <v>45</v>
      </c>
    </row>
    <row r="19" s="37" customFormat="1" ht="26" customHeight="1" spans="1:7">
      <c r="A19" s="54">
        <v>8</v>
      </c>
      <c r="B19" s="55" t="s">
        <v>46</v>
      </c>
      <c r="C19" s="57">
        <v>0</v>
      </c>
      <c r="D19" s="52">
        <f t="shared" si="0"/>
        <v>2120.388</v>
      </c>
      <c r="E19" s="46" t="s">
        <v>31</v>
      </c>
      <c r="F19" s="67">
        <f>F10*0.003</f>
        <v>2120.388</v>
      </c>
      <c r="G19" s="68" t="s">
        <v>45</v>
      </c>
    </row>
    <row r="20" s="37" customFormat="1" ht="26" customHeight="1" spans="1:7">
      <c r="A20" s="51" t="s">
        <v>47</v>
      </c>
      <c r="B20" s="51" t="s">
        <v>48</v>
      </c>
      <c r="C20" s="60">
        <v>0</v>
      </c>
      <c r="D20" s="49">
        <f t="shared" si="0"/>
        <v>40633.70204</v>
      </c>
      <c r="E20" s="46" t="s">
        <v>31</v>
      </c>
      <c r="F20" s="67">
        <f>(F10+F11)*0.05</f>
        <v>40633.70204</v>
      </c>
      <c r="G20" s="70" t="s">
        <v>49</v>
      </c>
    </row>
    <row r="21" s="37" customFormat="1" ht="102.5" customHeight="1" spans="1:7">
      <c r="A21" s="61" t="s">
        <v>50</v>
      </c>
      <c r="B21" s="62"/>
      <c r="C21" s="47" t="s">
        <v>51</v>
      </c>
      <c r="D21" s="47"/>
      <c r="E21" s="47"/>
      <c r="F21" s="47"/>
      <c r="G21" s="47"/>
    </row>
    <row r="22" s="37" customFormat="1" ht="67" customHeight="1" spans="1:7">
      <c r="A22" s="63" t="s">
        <v>52</v>
      </c>
      <c r="B22" s="64"/>
      <c r="C22" s="65"/>
      <c r="D22" s="65"/>
      <c r="E22" s="65"/>
      <c r="F22" s="65"/>
      <c r="G22" s="65"/>
    </row>
    <row r="23" s="37" customFormat="1" ht="20.2" customHeight="1" spans="1:7">
      <c r="A23" s="38"/>
      <c r="B23" s="38"/>
      <c r="C23" s="38"/>
      <c r="D23" s="38"/>
      <c r="E23" s="38"/>
      <c r="F23" s="38"/>
      <c r="G23" s="38"/>
    </row>
    <row r="24" s="37" customFormat="1" ht="17.2" customHeight="1" spans="1:10">
      <c r="A24" s="38"/>
      <c r="B24" s="38"/>
      <c r="C24" s="38"/>
      <c r="D24" s="38"/>
      <c r="E24" s="38"/>
      <c r="F24" s="38"/>
      <c r="G24" s="38"/>
      <c r="I24" s="71"/>
      <c r="J24" s="3"/>
    </row>
    <row r="25" s="37" customFormat="1" ht="18" customHeight="1" spans="1:10">
      <c r="A25" s="38"/>
      <c r="B25" s="38"/>
      <c r="C25" s="38"/>
      <c r="D25" s="38"/>
      <c r="E25" s="38"/>
      <c r="F25" s="38"/>
      <c r="G25" s="38"/>
      <c r="I25" s="71"/>
      <c r="J25" s="3"/>
    </row>
    <row r="26" s="37" customFormat="1" ht="17.2" customHeight="1" spans="1:10">
      <c r="A26" s="38"/>
      <c r="B26" s="38"/>
      <c r="C26" s="38"/>
      <c r="D26" s="38"/>
      <c r="E26" s="38"/>
      <c r="F26" s="38"/>
      <c r="G26" s="38"/>
      <c r="I26" s="71"/>
      <c r="J26" s="3"/>
    </row>
    <row r="27" s="37" customFormat="1" ht="33" customHeight="1" spans="1:9">
      <c r="A27" s="38"/>
      <c r="B27" s="38"/>
      <c r="C27" s="38"/>
      <c r="D27" s="38"/>
      <c r="E27" s="38"/>
      <c r="F27" s="38"/>
      <c r="G27" s="38"/>
      <c r="I27" s="72"/>
    </row>
    <row r="28" s="37" customFormat="1" ht="18" customHeight="1" spans="1:9">
      <c r="A28" s="38"/>
      <c r="B28" s="38"/>
      <c r="C28" s="38"/>
      <c r="D28" s="38"/>
      <c r="E28" s="38"/>
      <c r="F28" s="38"/>
      <c r="G28" s="38"/>
      <c r="I28" s="72"/>
    </row>
    <row r="29" s="37" customFormat="1" ht="18" customHeight="1" spans="1:9">
      <c r="A29" s="38"/>
      <c r="B29" s="38"/>
      <c r="C29" s="38"/>
      <c r="D29" s="38"/>
      <c r="E29" s="38"/>
      <c r="F29" s="38"/>
      <c r="G29" s="38"/>
      <c r="I29" s="72"/>
    </row>
    <row r="30" s="37" customFormat="1" ht="18" customHeight="1" spans="1:9">
      <c r="A30" s="38"/>
      <c r="B30" s="38"/>
      <c r="C30" s="38"/>
      <c r="D30" s="38"/>
      <c r="E30" s="38"/>
      <c r="F30" s="38"/>
      <c r="G30" s="38"/>
      <c r="I30" s="72"/>
    </row>
    <row r="31" s="37" customFormat="1" spans="1:7">
      <c r="A31" s="38"/>
      <c r="B31" s="38"/>
      <c r="C31" s="38"/>
      <c r="D31" s="38"/>
      <c r="E31" s="38"/>
      <c r="F31" s="38"/>
      <c r="G31" s="38"/>
    </row>
    <row r="32" s="37" customFormat="1" ht="84" customHeight="1" spans="1:7">
      <c r="A32" s="38"/>
      <c r="B32" s="38"/>
      <c r="C32" s="38"/>
      <c r="D32" s="38"/>
      <c r="E32" s="38"/>
      <c r="F32" s="38"/>
      <c r="G32" s="38"/>
    </row>
    <row r="33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zoomScale="160" zoomScaleNormal="160" topLeftCell="A20" workbookViewId="0">
      <selection activeCell="H9" sqref="H9"/>
    </sheetView>
  </sheetViews>
  <sheetFormatPr defaultColWidth="9" defaultRowHeight="14.25"/>
  <cols>
    <col min="2" max="2" width="14" customWidth="1"/>
    <col min="3" max="3" width="11.3333333333333" customWidth="1"/>
    <col min="4" max="4" width="14.3333333333333" customWidth="1"/>
    <col min="8" max="8" width="11.4666666666667" customWidth="1"/>
    <col min="12" max="12" width="10.5333333333333" customWidth="1"/>
    <col min="13" max="13" width="13.7333333333333" style="1"/>
  </cols>
  <sheetData>
    <row r="1" spans="1:13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4" t="s">
        <v>54</v>
      </c>
      <c r="B2" s="5"/>
      <c r="C2" s="6" t="s">
        <v>55</v>
      </c>
      <c r="D2" s="6"/>
      <c r="E2" s="20"/>
      <c r="F2" s="5"/>
      <c r="G2" s="5"/>
      <c r="H2" s="5"/>
      <c r="I2" s="5"/>
      <c r="J2" s="5"/>
      <c r="K2" s="5"/>
      <c r="L2" s="5"/>
      <c r="M2" s="31" t="s">
        <v>56</v>
      </c>
    </row>
    <row r="3" spans="1:13">
      <c r="A3" s="7" t="s">
        <v>21</v>
      </c>
      <c r="B3" s="7" t="s">
        <v>57</v>
      </c>
      <c r="C3" s="8" t="s">
        <v>5</v>
      </c>
      <c r="D3" s="9" t="s">
        <v>58</v>
      </c>
      <c r="E3" s="21" t="s">
        <v>59</v>
      </c>
      <c r="F3" s="21"/>
      <c r="G3" s="21"/>
      <c r="H3" s="21"/>
      <c r="I3" s="21" t="s">
        <v>60</v>
      </c>
      <c r="J3" s="21"/>
      <c r="K3" s="21"/>
      <c r="L3" s="21"/>
      <c r="M3" s="32" t="s">
        <v>61</v>
      </c>
    </row>
    <row r="4" spans="1:13">
      <c r="A4" s="7"/>
      <c r="B4" s="7"/>
      <c r="C4" s="8"/>
      <c r="D4" s="10"/>
      <c r="E4" s="22" t="s">
        <v>62</v>
      </c>
      <c r="F4" s="22" t="s">
        <v>63</v>
      </c>
      <c r="G4" s="22" t="s">
        <v>64</v>
      </c>
      <c r="H4" s="22" t="s">
        <v>65</v>
      </c>
      <c r="I4" s="22" t="s">
        <v>62</v>
      </c>
      <c r="J4" s="22" t="s">
        <v>63</v>
      </c>
      <c r="K4" s="22" t="s">
        <v>64</v>
      </c>
      <c r="L4" s="22" t="s">
        <v>65</v>
      </c>
      <c r="M4" s="32"/>
    </row>
    <row r="5" spans="1:13">
      <c r="A5" s="11" t="s">
        <v>66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33"/>
    </row>
    <row r="6" ht="48" spans="1:13">
      <c r="A6" s="13">
        <v>4</v>
      </c>
      <c r="B6" s="14" t="s">
        <v>67</v>
      </c>
      <c r="C6" s="14" t="s">
        <v>68</v>
      </c>
      <c r="D6" s="14" t="s">
        <v>69</v>
      </c>
      <c r="E6" s="23" t="s">
        <v>70</v>
      </c>
      <c r="F6" s="24">
        <v>247.764</v>
      </c>
      <c r="G6" s="25">
        <v>8</v>
      </c>
      <c r="H6" s="26">
        <f t="shared" ref="H6:H23" si="0">F6*G6</f>
        <v>1982.112</v>
      </c>
      <c r="I6" s="23" t="s">
        <v>70</v>
      </c>
      <c r="J6" s="24">
        <v>257</v>
      </c>
      <c r="K6" s="25">
        <v>8</v>
      </c>
      <c r="L6" s="26">
        <f t="shared" ref="L6:L23" si="1">J6*K6</f>
        <v>2056</v>
      </c>
      <c r="M6" s="34">
        <f t="shared" ref="M6:M23" si="2">L6-H6</f>
        <v>73.8879999999999</v>
      </c>
    </row>
    <row r="7" spans="1:13">
      <c r="A7" s="13">
        <v>8</v>
      </c>
      <c r="B7" s="14" t="s">
        <v>71</v>
      </c>
      <c r="C7" s="14" t="s">
        <v>72</v>
      </c>
      <c r="D7" s="14" t="s">
        <v>73</v>
      </c>
      <c r="E7" s="23" t="s">
        <v>70</v>
      </c>
      <c r="F7" s="24">
        <v>247.764</v>
      </c>
      <c r="G7" s="25">
        <v>30.13</v>
      </c>
      <c r="H7" s="26">
        <f t="shared" si="0"/>
        <v>7465.12932</v>
      </c>
      <c r="I7" s="23" t="s">
        <v>70</v>
      </c>
      <c r="J7" s="24">
        <v>257</v>
      </c>
      <c r="K7" s="25">
        <v>30.13</v>
      </c>
      <c r="L7" s="26">
        <f t="shared" si="1"/>
        <v>7743.41</v>
      </c>
      <c r="M7" s="34">
        <f t="shared" si="2"/>
        <v>278.28068</v>
      </c>
    </row>
    <row r="8" ht="36" spans="1:13">
      <c r="A8" s="13">
        <v>9</v>
      </c>
      <c r="B8" s="14" t="s">
        <v>74</v>
      </c>
      <c r="C8" s="14" t="s">
        <v>72</v>
      </c>
      <c r="D8" s="14" t="s">
        <v>75</v>
      </c>
      <c r="E8" s="23" t="s">
        <v>70</v>
      </c>
      <c r="F8" s="24">
        <v>237.403</v>
      </c>
      <c r="G8" s="25">
        <v>14.55</v>
      </c>
      <c r="H8" s="26">
        <f t="shared" si="0"/>
        <v>3454.21365</v>
      </c>
      <c r="I8" s="23" t="s">
        <v>70</v>
      </c>
      <c r="J8" s="24">
        <v>0</v>
      </c>
      <c r="K8" s="25">
        <v>14.55</v>
      </c>
      <c r="L8" s="26">
        <f t="shared" si="1"/>
        <v>0</v>
      </c>
      <c r="M8" s="34">
        <f t="shared" si="2"/>
        <v>-3454.21365</v>
      </c>
    </row>
    <row r="9" ht="24" spans="1:13">
      <c r="A9" s="13">
        <v>10</v>
      </c>
      <c r="B9" s="14" t="s">
        <v>76</v>
      </c>
      <c r="C9" s="14" t="s">
        <v>77</v>
      </c>
      <c r="D9" s="14" t="s">
        <v>78</v>
      </c>
      <c r="E9" s="23" t="s">
        <v>79</v>
      </c>
      <c r="F9" s="24">
        <v>742</v>
      </c>
      <c r="G9" s="25">
        <v>7.71</v>
      </c>
      <c r="H9" s="26">
        <f t="shared" si="0"/>
        <v>5720.82</v>
      </c>
      <c r="I9" s="23" t="s">
        <v>79</v>
      </c>
      <c r="J9" s="24">
        <v>37.4</v>
      </c>
      <c r="K9" s="25">
        <v>7.71</v>
      </c>
      <c r="L9" s="26">
        <f t="shared" si="1"/>
        <v>288.354</v>
      </c>
      <c r="M9" s="34">
        <f t="shared" si="2"/>
        <v>-5432.466</v>
      </c>
    </row>
    <row r="10" ht="36" spans="1:13">
      <c r="A10" s="13">
        <v>11</v>
      </c>
      <c r="B10" s="14" t="s">
        <v>80</v>
      </c>
      <c r="C10" s="14" t="s">
        <v>81</v>
      </c>
      <c r="D10" s="14" t="s">
        <v>82</v>
      </c>
      <c r="E10" s="23" t="s">
        <v>79</v>
      </c>
      <c r="F10" s="24">
        <v>182.4</v>
      </c>
      <c r="G10" s="25">
        <v>2.02</v>
      </c>
      <c r="H10" s="26">
        <f t="shared" si="0"/>
        <v>368.448</v>
      </c>
      <c r="I10" s="23" t="s">
        <v>79</v>
      </c>
      <c r="J10" s="24">
        <v>122.2</v>
      </c>
      <c r="K10" s="25">
        <v>2.02</v>
      </c>
      <c r="L10" s="26">
        <f t="shared" si="1"/>
        <v>246.844</v>
      </c>
      <c r="M10" s="34">
        <f t="shared" si="2"/>
        <v>-121.604</v>
      </c>
    </row>
    <row r="11" ht="24" spans="1:13">
      <c r="A11" s="13">
        <v>12</v>
      </c>
      <c r="B11" s="14" t="s">
        <v>83</v>
      </c>
      <c r="C11" s="14" t="s">
        <v>84</v>
      </c>
      <c r="D11" s="14" t="s">
        <v>85</v>
      </c>
      <c r="E11" s="23" t="s">
        <v>86</v>
      </c>
      <c r="F11" s="24">
        <v>12</v>
      </c>
      <c r="G11" s="25">
        <v>131.56</v>
      </c>
      <c r="H11" s="26">
        <f t="shared" si="0"/>
        <v>1578.72</v>
      </c>
      <c r="I11" s="23" t="s">
        <v>86</v>
      </c>
      <c r="J11" s="24">
        <v>0</v>
      </c>
      <c r="K11" s="25">
        <v>131.56</v>
      </c>
      <c r="L11" s="26">
        <f t="shared" si="1"/>
        <v>0</v>
      </c>
      <c r="M11" s="34">
        <f t="shared" si="2"/>
        <v>-1578.72</v>
      </c>
    </row>
    <row r="12" ht="36" spans="1:13">
      <c r="A12" s="13">
        <v>13</v>
      </c>
      <c r="B12" s="14" t="s">
        <v>87</v>
      </c>
      <c r="C12" s="14" t="s">
        <v>88</v>
      </c>
      <c r="D12" s="14" t="s">
        <v>89</v>
      </c>
      <c r="E12" s="23" t="s">
        <v>79</v>
      </c>
      <c r="F12" s="24">
        <v>15.8</v>
      </c>
      <c r="G12" s="25">
        <v>270.16</v>
      </c>
      <c r="H12" s="26">
        <f t="shared" si="0"/>
        <v>4268.528</v>
      </c>
      <c r="I12" s="23" t="s">
        <v>79</v>
      </c>
      <c r="J12" s="24">
        <v>0</v>
      </c>
      <c r="K12" s="25">
        <v>270.16</v>
      </c>
      <c r="L12" s="26">
        <f t="shared" si="1"/>
        <v>0</v>
      </c>
      <c r="M12" s="34">
        <f t="shared" si="2"/>
        <v>-4268.528</v>
      </c>
    </row>
    <row r="13" ht="60" spans="1:13">
      <c r="A13" s="13">
        <v>14</v>
      </c>
      <c r="B13" s="14" t="s">
        <v>90</v>
      </c>
      <c r="C13" s="14" t="s">
        <v>91</v>
      </c>
      <c r="D13" s="14" t="s">
        <v>92</v>
      </c>
      <c r="E13" s="23" t="s">
        <v>79</v>
      </c>
      <c r="F13" s="24">
        <v>11.5</v>
      </c>
      <c r="G13" s="25">
        <v>52.76</v>
      </c>
      <c r="H13" s="26">
        <f t="shared" si="0"/>
        <v>606.74</v>
      </c>
      <c r="I13" s="23" t="s">
        <v>79</v>
      </c>
      <c r="J13" s="24">
        <v>0</v>
      </c>
      <c r="K13" s="25">
        <v>52.76</v>
      </c>
      <c r="L13" s="26">
        <f t="shared" si="1"/>
        <v>0</v>
      </c>
      <c r="M13" s="34">
        <f t="shared" si="2"/>
        <v>-606.74</v>
      </c>
    </row>
    <row r="14" spans="1:13">
      <c r="A14" s="15" t="s">
        <v>93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35"/>
    </row>
    <row r="15" ht="48" spans="1:13">
      <c r="A15" s="17">
        <v>23</v>
      </c>
      <c r="B15" s="14" t="s">
        <v>94</v>
      </c>
      <c r="C15" s="14" t="s">
        <v>72</v>
      </c>
      <c r="D15" s="14" t="s">
        <v>95</v>
      </c>
      <c r="E15" s="23" t="s">
        <v>70</v>
      </c>
      <c r="F15" s="24">
        <v>123.882</v>
      </c>
      <c r="G15" s="25">
        <v>668.28</v>
      </c>
      <c r="H15" s="26">
        <f t="shared" si="0"/>
        <v>82787.86296</v>
      </c>
      <c r="I15" s="23" t="s">
        <v>70</v>
      </c>
      <c r="J15" s="24">
        <v>102.8</v>
      </c>
      <c r="K15" s="25">
        <v>668.28</v>
      </c>
      <c r="L15" s="26">
        <f t="shared" si="1"/>
        <v>68699.184</v>
      </c>
      <c r="M15" s="34">
        <f t="shared" si="2"/>
        <v>-14088.67896</v>
      </c>
    </row>
    <row r="16" ht="48" spans="1:13">
      <c r="A16" s="17">
        <v>24</v>
      </c>
      <c r="B16" s="14" t="s">
        <v>96</v>
      </c>
      <c r="C16" s="14" t="s">
        <v>97</v>
      </c>
      <c r="D16" s="14" t="s">
        <v>95</v>
      </c>
      <c r="E16" s="23" t="s">
        <v>70</v>
      </c>
      <c r="F16" s="24">
        <v>123.882</v>
      </c>
      <c r="G16" s="25">
        <v>153.25</v>
      </c>
      <c r="H16" s="26">
        <f t="shared" si="0"/>
        <v>18984.9165</v>
      </c>
      <c r="I16" s="23" t="s">
        <v>70</v>
      </c>
      <c r="J16" s="24">
        <v>154.2</v>
      </c>
      <c r="K16" s="25">
        <v>153.25</v>
      </c>
      <c r="L16" s="26">
        <f t="shared" si="1"/>
        <v>23631.15</v>
      </c>
      <c r="M16" s="34">
        <f t="shared" si="2"/>
        <v>4646.2335</v>
      </c>
    </row>
    <row r="17" spans="1:13">
      <c r="A17" s="17">
        <v>25</v>
      </c>
      <c r="B17" s="14" t="s">
        <v>98</v>
      </c>
      <c r="C17" s="14" t="s">
        <v>68</v>
      </c>
      <c r="D17" s="14" t="s">
        <v>99</v>
      </c>
      <c r="E17" s="23" t="s">
        <v>70</v>
      </c>
      <c r="F17" s="24">
        <v>237.403</v>
      </c>
      <c r="G17" s="25">
        <v>100.96</v>
      </c>
      <c r="H17" s="26">
        <f t="shared" si="0"/>
        <v>23968.20688</v>
      </c>
      <c r="I17" s="23" t="s">
        <v>70</v>
      </c>
      <c r="J17" s="24">
        <v>257</v>
      </c>
      <c r="K17" s="25">
        <v>100.96</v>
      </c>
      <c r="L17" s="26">
        <f t="shared" si="1"/>
        <v>25946.72</v>
      </c>
      <c r="M17" s="34">
        <f t="shared" si="2"/>
        <v>1978.51312</v>
      </c>
    </row>
    <row r="18" ht="72" spans="1:13">
      <c r="A18" s="17">
        <v>26</v>
      </c>
      <c r="B18" s="14" t="s">
        <v>100</v>
      </c>
      <c r="C18" s="14" t="s">
        <v>81</v>
      </c>
      <c r="D18" s="14" t="s">
        <v>101</v>
      </c>
      <c r="E18" s="23" t="s">
        <v>70</v>
      </c>
      <c r="F18" s="24">
        <v>247.764</v>
      </c>
      <c r="G18" s="25">
        <v>185.21</v>
      </c>
      <c r="H18" s="26">
        <f t="shared" si="0"/>
        <v>45888.37044</v>
      </c>
      <c r="I18" s="23" t="s">
        <v>70</v>
      </c>
      <c r="J18" s="24">
        <v>122.2</v>
      </c>
      <c r="K18" s="25">
        <v>185.21</v>
      </c>
      <c r="L18" s="26">
        <f t="shared" si="1"/>
        <v>22632.662</v>
      </c>
      <c r="M18" s="34">
        <f t="shared" si="2"/>
        <v>-23255.70844</v>
      </c>
    </row>
    <row r="19" spans="1:13">
      <c r="A19" s="17">
        <v>29</v>
      </c>
      <c r="B19" s="14" t="s">
        <v>102</v>
      </c>
      <c r="C19" s="14" t="s">
        <v>103</v>
      </c>
      <c r="D19" s="14" t="s">
        <v>104</v>
      </c>
      <c r="E19" s="23" t="s">
        <v>105</v>
      </c>
      <c r="F19" s="24">
        <v>2</v>
      </c>
      <c r="G19" s="25">
        <v>13376.46</v>
      </c>
      <c r="H19" s="26">
        <f t="shared" si="0"/>
        <v>26752.92</v>
      </c>
      <c r="I19" s="23" t="s">
        <v>105</v>
      </c>
      <c r="J19" s="24">
        <v>2</v>
      </c>
      <c r="K19" s="25">
        <v>1862.33</v>
      </c>
      <c r="L19" s="26">
        <f t="shared" si="1"/>
        <v>3724.66</v>
      </c>
      <c r="M19" s="34">
        <f t="shared" si="2"/>
        <v>-23028.26</v>
      </c>
    </row>
    <row r="20" spans="1:13">
      <c r="A20" s="17">
        <v>36</v>
      </c>
      <c r="B20" s="14" t="s">
        <v>106</v>
      </c>
      <c r="C20" s="14" t="s">
        <v>107</v>
      </c>
      <c r="D20" s="14" t="s">
        <v>108</v>
      </c>
      <c r="E20" s="23" t="s">
        <v>79</v>
      </c>
      <c r="F20" s="24">
        <v>371</v>
      </c>
      <c r="G20" s="25">
        <v>149.24</v>
      </c>
      <c r="H20" s="26">
        <f t="shared" si="0"/>
        <v>55368.04</v>
      </c>
      <c r="I20" s="23" t="s">
        <v>79</v>
      </c>
      <c r="J20" s="24">
        <v>0</v>
      </c>
      <c r="K20" s="25">
        <v>149.24</v>
      </c>
      <c r="L20" s="26">
        <f t="shared" si="1"/>
        <v>0</v>
      </c>
      <c r="M20" s="34">
        <f t="shared" si="2"/>
        <v>-55368.04</v>
      </c>
    </row>
    <row r="21" spans="1:13">
      <c r="A21" s="15" t="s">
        <v>109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35"/>
    </row>
    <row r="22" spans="1:13">
      <c r="A22" s="17">
        <v>58</v>
      </c>
      <c r="B22" s="14" t="s">
        <v>110</v>
      </c>
      <c r="C22" s="14" t="s">
        <v>111</v>
      </c>
      <c r="D22" s="14" t="s">
        <v>108</v>
      </c>
      <c r="E22" s="23" t="s">
        <v>112</v>
      </c>
      <c r="F22" s="24">
        <v>4.147</v>
      </c>
      <c r="G22" s="25">
        <v>11830.4</v>
      </c>
      <c r="H22" s="26">
        <f t="shared" si="0"/>
        <v>49060.6688</v>
      </c>
      <c r="I22" s="23" t="s">
        <v>112</v>
      </c>
      <c r="J22" s="24">
        <v>0</v>
      </c>
      <c r="K22" s="25">
        <v>11830.4</v>
      </c>
      <c r="L22" s="26">
        <f t="shared" si="1"/>
        <v>0</v>
      </c>
      <c r="M22" s="34">
        <f t="shared" si="2"/>
        <v>-49060.6688</v>
      </c>
    </row>
    <row r="23" spans="1:13">
      <c r="A23" s="17">
        <v>59</v>
      </c>
      <c r="B23" s="14" t="s">
        <v>113</v>
      </c>
      <c r="C23" s="14" t="s">
        <v>114</v>
      </c>
      <c r="D23" s="14" t="s">
        <v>108</v>
      </c>
      <c r="E23" s="23" t="s">
        <v>115</v>
      </c>
      <c r="F23" s="24">
        <v>4.86</v>
      </c>
      <c r="G23" s="25">
        <v>12391.67</v>
      </c>
      <c r="H23" s="26">
        <f t="shared" si="0"/>
        <v>60223.5162</v>
      </c>
      <c r="I23" s="23" t="s">
        <v>115</v>
      </c>
      <c r="J23" s="24">
        <v>0</v>
      </c>
      <c r="K23" s="25">
        <v>12391.67</v>
      </c>
      <c r="L23" s="26">
        <f t="shared" si="1"/>
        <v>0</v>
      </c>
      <c r="M23" s="34">
        <f t="shared" si="2"/>
        <v>-60223.5162</v>
      </c>
    </row>
    <row r="24" spans="1:13">
      <c r="A24" s="17">
        <v>66</v>
      </c>
      <c r="B24" s="14" t="s">
        <v>116</v>
      </c>
      <c r="C24" s="14" t="s">
        <v>117</v>
      </c>
      <c r="D24" s="14"/>
      <c r="E24" s="23" t="s">
        <v>70</v>
      </c>
      <c r="F24" s="24">
        <v>15.96</v>
      </c>
      <c r="G24" s="25">
        <v>2495.28</v>
      </c>
      <c r="H24" s="26">
        <f t="shared" ref="H24:H31" si="3">F24*G24</f>
        <v>39824.6688</v>
      </c>
      <c r="I24" s="23" t="s">
        <v>70</v>
      </c>
      <c r="J24" s="24">
        <v>0</v>
      </c>
      <c r="K24" s="25">
        <v>2495.28</v>
      </c>
      <c r="L24" s="26">
        <f t="shared" ref="L24:L31" si="4">J24*K24</f>
        <v>0</v>
      </c>
      <c r="M24" s="34">
        <f t="shared" ref="M24:M31" si="5">L24-H24</f>
        <v>-39824.6688</v>
      </c>
    </row>
    <row r="25" spans="1:13">
      <c r="A25" s="15" t="s">
        <v>118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35"/>
    </row>
    <row r="26" spans="1:13">
      <c r="A26" s="17">
        <v>67</v>
      </c>
      <c r="B26" s="14" t="s">
        <v>119</v>
      </c>
      <c r="C26" s="14" t="s">
        <v>120</v>
      </c>
      <c r="D26" s="14" t="s">
        <v>121</v>
      </c>
      <c r="E26" s="23" t="s">
        <v>122</v>
      </c>
      <c r="F26" s="24">
        <v>6</v>
      </c>
      <c r="G26" s="25">
        <v>4402.02</v>
      </c>
      <c r="H26" s="26">
        <f t="shared" si="3"/>
        <v>26412.12</v>
      </c>
      <c r="I26" s="23" t="s">
        <v>122</v>
      </c>
      <c r="J26" s="24">
        <v>0</v>
      </c>
      <c r="K26" s="25">
        <v>4402.02</v>
      </c>
      <c r="L26" s="26">
        <f t="shared" si="4"/>
        <v>0</v>
      </c>
      <c r="M26" s="34">
        <f t="shared" si="5"/>
        <v>-26412.12</v>
      </c>
    </row>
    <row r="27" ht="108" spans="1:13">
      <c r="A27" s="17">
        <v>68</v>
      </c>
      <c r="B27" s="14" t="s">
        <v>123</v>
      </c>
      <c r="C27" s="14" t="s">
        <v>124</v>
      </c>
      <c r="D27" s="14" t="s">
        <v>125</v>
      </c>
      <c r="E27" s="23" t="s">
        <v>122</v>
      </c>
      <c r="F27" s="24">
        <v>12</v>
      </c>
      <c r="G27" s="25">
        <v>1239.55</v>
      </c>
      <c r="H27" s="26">
        <f t="shared" si="3"/>
        <v>14874.6</v>
      </c>
      <c r="I27" s="23" t="s">
        <v>122</v>
      </c>
      <c r="J27" s="24">
        <v>0</v>
      </c>
      <c r="K27" s="25">
        <v>1239.55</v>
      </c>
      <c r="L27" s="26">
        <f t="shared" si="4"/>
        <v>0</v>
      </c>
      <c r="M27" s="34">
        <f t="shared" si="5"/>
        <v>-14874.6</v>
      </c>
    </row>
    <row r="28" ht="96" spans="1:13">
      <c r="A28" s="17">
        <v>69</v>
      </c>
      <c r="B28" s="14" t="s">
        <v>126</v>
      </c>
      <c r="C28" s="14" t="s">
        <v>124</v>
      </c>
      <c r="D28" s="14" t="s">
        <v>127</v>
      </c>
      <c r="E28" s="23" t="s">
        <v>122</v>
      </c>
      <c r="F28" s="24">
        <v>26</v>
      </c>
      <c r="G28" s="25">
        <v>1252.47</v>
      </c>
      <c r="H28" s="26">
        <f t="shared" si="3"/>
        <v>32564.22</v>
      </c>
      <c r="I28" s="23" t="s">
        <v>122</v>
      </c>
      <c r="J28" s="24">
        <v>0</v>
      </c>
      <c r="K28" s="25">
        <v>1252.47</v>
      </c>
      <c r="L28" s="26">
        <f t="shared" si="4"/>
        <v>0</v>
      </c>
      <c r="M28" s="34">
        <f t="shared" si="5"/>
        <v>-32564.22</v>
      </c>
    </row>
    <row r="29" ht="24" spans="1:13">
      <c r="A29" s="17">
        <v>71</v>
      </c>
      <c r="B29" s="14" t="s">
        <v>128</v>
      </c>
      <c r="C29" s="14" t="s">
        <v>129</v>
      </c>
      <c r="D29" s="14" t="s">
        <v>130</v>
      </c>
      <c r="E29" s="23" t="s">
        <v>70</v>
      </c>
      <c r="F29" s="24">
        <v>372.5</v>
      </c>
      <c r="G29" s="25">
        <v>32.3</v>
      </c>
      <c r="H29" s="26">
        <f t="shared" si="3"/>
        <v>12031.75</v>
      </c>
      <c r="I29" s="23" t="s">
        <v>70</v>
      </c>
      <c r="J29" s="24">
        <v>0</v>
      </c>
      <c r="K29" s="25">
        <v>32.3</v>
      </c>
      <c r="L29" s="26">
        <f t="shared" si="4"/>
        <v>0</v>
      </c>
      <c r="M29" s="34">
        <f t="shared" si="5"/>
        <v>-12031.75</v>
      </c>
    </row>
    <row r="30" spans="1:13">
      <c r="A30" s="17">
        <v>72</v>
      </c>
      <c r="B30" s="14" t="s">
        <v>131</v>
      </c>
      <c r="C30" s="14" t="s">
        <v>132</v>
      </c>
      <c r="D30" s="14" t="s">
        <v>133</v>
      </c>
      <c r="E30" s="23" t="s">
        <v>134</v>
      </c>
      <c r="F30" s="24">
        <v>136</v>
      </c>
      <c r="G30" s="25">
        <v>129.18</v>
      </c>
      <c r="H30" s="26">
        <f t="shared" si="3"/>
        <v>17568.48</v>
      </c>
      <c r="I30" s="23" t="s">
        <v>134</v>
      </c>
      <c r="J30" s="24">
        <v>0</v>
      </c>
      <c r="K30" s="25">
        <v>129.18</v>
      </c>
      <c r="L30" s="26">
        <f t="shared" si="4"/>
        <v>0</v>
      </c>
      <c r="M30" s="34">
        <f t="shared" si="5"/>
        <v>-17568.48</v>
      </c>
    </row>
    <row r="31" ht="36" spans="1:13">
      <c r="A31" s="17">
        <v>73</v>
      </c>
      <c r="B31" s="14" t="s">
        <v>135</v>
      </c>
      <c r="C31" s="14" t="s">
        <v>136</v>
      </c>
      <c r="D31" s="14" t="s">
        <v>137</v>
      </c>
      <c r="E31" s="23" t="s">
        <v>134</v>
      </c>
      <c r="F31" s="24">
        <v>2</v>
      </c>
      <c r="G31" s="25">
        <v>5166.95</v>
      </c>
      <c r="H31" s="26">
        <f t="shared" si="3"/>
        <v>10333.9</v>
      </c>
      <c r="I31" s="23" t="s">
        <v>134</v>
      </c>
      <c r="J31" s="24">
        <v>0</v>
      </c>
      <c r="K31" s="25">
        <v>5166.95</v>
      </c>
      <c r="L31" s="26">
        <f t="shared" si="4"/>
        <v>0</v>
      </c>
      <c r="M31" s="34">
        <f t="shared" si="5"/>
        <v>-10333.9</v>
      </c>
    </row>
    <row r="32" spans="1:13">
      <c r="A32" s="15" t="s">
        <v>138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35"/>
    </row>
    <row r="33" spans="1:13">
      <c r="A33" s="17"/>
      <c r="B33" s="14"/>
      <c r="C33" s="14" t="s">
        <v>139</v>
      </c>
      <c r="D33" s="14"/>
      <c r="E33" s="23"/>
      <c r="F33" s="24"/>
      <c r="G33" s="27"/>
      <c r="H33" s="26">
        <v>16147</v>
      </c>
      <c r="I33" s="23"/>
      <c r="J33" s="24"/>
      <c r="K33" s="29"/>
      <c r="L33" s="30">
        <v>14347</v>
      </c>
      <c r="M33" s="34">
        <f t="shared" ref="M33" si="6">L33-H33</f>
        <v>-1800</v>
      </c>
    </row>
    <row r="34" spans="1:13">
      <c r="A34" s="17"/>
      <c r="B34" s="14"/>
      <c r="C34" s="14"/>
      <c r="D34" s="14"/>
      <c r="E34" s="23"/>
      <c r="F34" s="24"/>
      <c r="G34" s="27"/>
      <c r="H34" s="26"/>
      <c r="I34" s="23"/>
      <c r="J34" s="24"/>
      <c r="K34" s="29"/>
      <c r="L34" s="30"/>
      <c r="M34" s="34"/>
    </row>
    <row r="35" spans="1:13">
      <c r="A35" s="18" t="s">
        <v>140</v>
      </c>
      <c r="B35" s="19"/>
      <c r="C35" s="16"/>
      <c r="D35" s="16"/>
      <c r="E35" s="16"/>
      <c r="F35" s="16"/>
      <c r="G35" s="16"/>
      <c r="H35" s="28">
        <f>SUM(H6:H34)</f>
        <v>558235.95155</v>
      </c>
      <c r="I35" s="16"/>
      <c r="J35" s="16"/>
      <c r="K35" s="16"/>
      <c r="L35" s="28">
        <f>SUM(L6:L34)</f>
        <v>169315.984</v>
      </c>
      <c r="M35" s="36">
        <f>SUM(M6:M34)</f>
        <v>-388919.96755</v>
      </c>
    </row>
  </sheetData>
  <mergeCells count="9">
    <mergeCell ref="A1:M1"/>
    <mergeCell ref="C2:E2"/>
    <mergeCell ref="E3:H3"/>
    <mergeCell ref="I3:L3"/>
    <mergeCell ref="A3:A4"/>
    <mergeCell ref="B3:B4"/>
    <mergeCell ref="C3:C4"/>
    <mergeCell ref="D3:D4"/>
    <mergeCell ref="M3:M4"/>
  </mergeCells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审核增减项目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2006-09-17T16:00:00Z</dcterms:created>
  <cp:lastPrinted>2019-09-05T07:25:00Z</cp:lastPrinted>
  <dcterms:modified xsi:type="dcterms:W3CDTF">2024-08-08T17:33:30Z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92FE59F559934979B2F829F9E0C5EA4A_13</vt:lpwstr>
  </property>
</Properties>
</file>