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40" windowHeight="11625"/>
  </bookViews>
  <sheets>
    <sheet name="评审意见表" sheetId="1" r:id="rId1"/>
    <sheet name="审核增减项目" sheetId="3" r:id="rId2"/>
  </sheets>
  <calcPr calcId="144525"/>
</workbook>
</file>

<file path=xl/sharedStrings.xml><?xml version="1.0" encoding="utf-8"?>
<sst xmlns="http://schemas.openxmlformats.org/spreadsheetml/2006/main" count="200" uniqueCount="141">
  <si>
    <t>福建省文物局申请2025年国家文物保护专项
项目预算专家组评审意见表</t>
  </si>
  <si>
    <t>评审单位：福建省文物局</t>
  </si>
  <si>
    <t>单位：元</t>
  </si>
  <si>
    <t>项目编号</t>
  </si>
  <si>
    <t>24-7-02-3500-0446</t>
  </si>
  <si>
    <t>项目名称</t>
  </si>
  <si>
    <t>洪坑土楼群——福兴楼修缮工程</t>
  </si>
  <si>
    <t>项目单位</t>
  </si>
  <si>
    <t>永定区文化体育和旅游局</t>
  </si>
  <si>
    <t>方案批复文号</t>
  </si>
  <si>
    <t>闽文物字[2022]242号</t>
  </si>
  <si>
    <t>中央财政补助经费申请金额</t>
  </si>
  <si>
    <t>中央财政补助经费审核金额</t>
  </si>
  <si>
    <t>项目概况</t>
  </si>
  <si>
    <t>福兴楼坐落在洪坑村中部，振成楼西北侧。长方形土楼，建于清道光年间(1821~1850)，坐北朝南，高3层，面阔26.66米，9开间;进深25.08米，8开间，每层30开间;一层墙厚1.15米，一、二层不开窗;一层为内通廊式，全楼设4部楼梯，1个大门，天井内有水井1口。占地面积为762.12平方米。其中一层建筑面积585.43平方米，二层建筑面积447.91平方米，三层建筑面积485.88平方米，福兴楼建筑面积为1519.22平方米。</t>
  </si>
  <si>
    <t>支出细目</t>
  </si>
  <si>
    <t>申请中央财政补助经费</t>
  </si>
  <si>
    <t>增减金额</t>
  </si>
  <si>
    <t>评审意见和核减理由</t>
  </si>
  <si>
    <t>审核金额</t>
  </si>
  <si>
    <t>备注</t>
  </si>
  <si>
    <t>序号</t>
  </si>
  <si>
    <t>合 计</t>
  </si>
  <si>
    <t>---</t>
  </si>
  <si>
    <t>--</t>
  </si>
  <si>
    <t>一</t>
  </si>
  <si>
    <t>工程费用</t>
  </si>
  <si>
    <t>部分工程量与设计文本不符，部分综合单价偏高，给予调整。</t>
  </si>
  <si>
    <t>二</t>
  </si>
  <si>
    <t>工程建设其他费</t>
  </si>
  <si>
    <t>勘察费</t>
  </si>
  <si>
    <t>计算基数改变核减</t>
  </si>
  <si>
    <t>按2%计取</t>
  </si>
  <si>
    <t>设计费</t>
  </si>
  <si>
    <t>按6%计取</t>
  </si>
  <si>
    <t>工程监理费</t>
  </si>
  <si>
    <t>按3.3%计取</t>
  </si>
  <si>
    <t>建设单位管理费</t>
  </si>
  <si>
    <t>按1.5%计取</t>
  </si>
  <si>
    <t>工程量清单和招标控制价编制费</t>
  </si>
  <si>
    <t>漏报项目调增</t>
  </si>
  <si>
    <t>按0.58%计取</t>
  </si>
  <si>
    <t>招标代理</t>
  </si>
  <si>
    <t>按1%计取</t>
  </si>
  <si>
    <t>审计费</t>
  </si>
  <si>
    <t>按0.3%计取</t>
  </si>
  <si>
    <t>工程保险费</t>
  </si>
  <si>
    <t>三</t>
  </si>
  <si>
    <t>预备费</t>
  </si>
  <si>
    <t>按（一）+（二）之和的5%取费</t>
  </si>
  <si>
    <t xml:space="preserve">
评审专家综合意见及建议</t>
  </si>
  <si>
    <t xml:space="preserve">    部分工程量与设计文本不符，部分综合单价偏高，给予调整。因工程费用调整，建设单位管理费、勘察设计费、工程监理费、工程审计费、招标代理费相应调整；工程保险费、预备费等漏报予以调增；经审核调整后，该项目造价总体基本合理。</t>
  </si>
  <si>
    <t>评审专家签字</t>
  </si>
  <si>
    <t>福兴楼修缮工程方案设计</t>
  </si>
  <si>
    <t xml:space="preserve">  项目编号：                                                                                           单位：元</t>
  </si>
  <si>
    <t>单位元</t>
  </si>
  <si>
    <t>项目编码</t>
  </si>
  <si>
    <t>项目特征描述</t>
  </si>
  <si>
    <t>送审列</t>
  </si>
  <si>
    <t>审核列</t>
  </si>
  <si>
    <t>评审增减</t>
  </si>
  <si>
    <t>单位</t>
  </si>
  <si>
    <t>工程量</t>
  </si>
  <si>
    <t>综合单价</t>
  </si>
  <si>
    <t>合价</t>
  </si>
  <si>
    <t>拆除工程</t>
  </si>
  <si>
    <t>2</t>
  </si>
  <si>
    <t>01B002</t>
  </si>
  <si>
    <t>整修水沟，恢复功能，消淤疏通</t>
  </si>
  <si>
    <t>(1)整修水沟，恢复功能，消淤疏通</t>
  </si>
  <si>
    <t>m</t>
  </si>
  <si>
    <t>6</t>
  </si>
  <si>
    <t>011603001001</t>
  </si>
  <si>
    <t>木构件拆除</t>
  </si>
  <si>
    <t>(1)构件名称:木地板</t>
  </si>
  <si>
    <t>m2</t>
  </si>
  <si>
    <t>12</t>
  </si>
  <si>
    <t>011603001002</t>
  </si>
  <si>
    <t>(1)构件名称:矩形椽子</t>
  </si>
  <si>
    <t>13</t>
  </si>
  <si>
    <t>011603001003</t>
  </si>
  <si>
    <t>(1)构件名称:封檐板</t>
  </si>
  <si>
    <t>14</t>
  </si>
  <si>
    <t>011603001004</t>
  </si>
  <si>
    <t>(1)构件名称:圆柱</t>
  </si>
  <si>
    <t>m3</t>
  </si>
  <si>
    <t>15</t>
  </si>
  <si>
    <t>011603001005</t>
  </si>
  <si>
    <t>(1)构件名称:楼楞、檩条</t>
  </si>
  <si>
    <t>16</t>
  </si>
  <si>
    <t>011603001006</t>
  </si>
  <si>
    <t>(1)构件名称:木栏杆</t>
  </si>
  <si>
    <t>维修工程</t>
  </si>
  <si>
    <t>25</t>
  </si>
  <si>
    <t>020512001001</t>
  </si>
  <si>
    <t>木地板</t>
  </si>
  <si>
    <t>(1)板厚度:30厚
(2)木材品种:杉木</t>
  </si>
  <si>
    <t>30</t>
  </si>
  <si>
    <t>020801001002</t>
  </si>
  <si>
    <t>墙面仿古抹灰</t>
  </si>
  <si>
    <t>(1)墙体类型:内墙面
(2)底层厚度、砂浆配合比:混合砂浆底
(3)面层厚度、砂浆配合比:纸筋灰浆面</t>
  </si>
  <si>
    <t>32</t>
  </si>
  <si>
    <t>020601003001</t>
  </si>
  <si>
    <t>小青瓦屋面</t>
  </si>
  <si>
    <t>(1)屋面类型:板瓦屋面（糟朽更换）
(2)瓦件规格尺寸:200*190*10@270</t>
  </si>
  <si>
    <t>33</t>
  </si>
  <si>
    <t>020505002001</t>
  </si>
  <si>
    <t>矩形椽</t>
  </si>
  <si>
    <t>(1)构件截面尺寸:矩形椽子150*30@120（糟朽更换）
(2)木材品种:杉木</t>
  </si>
  <si>
    <t>37</t>
  </si>
  <si>
    <t>020503001001</t>
  </si>
  <si>
    <t>圆桁(檩)</t>
  </si>
  <si>
    <t>(1)构件名称、类别:圆木桁条 (φ12cm以内 长6m以内)
(2)木材品种:杉木</t>
  </si>
  <si>
    <t>38</t>
  </si>
  <si>
    <t>020503001002</t>
  </si>
  <si>
    <t>(1)构件名称、类别:圆木桁条 (φ16cm以内 长6m以内)
(2)木材品种:杉木</t>
  </si>
  <si>
    <t>39</t>
  </si>
  <si>
    <t>020503001004</t>
  </si>
  <si>
    <t>(1)构件名称、类别:圆木桁条 (φ20cm以内 长6m以内)
(2)木材品种:杉木</t>
  </si>
  <si>
    <t>40</t>
  </si>
  <si>
    <t>020503001005</t>
  </si>
  <si>
    <t>(1)构件名称、类别:圆木桁条 (φ24cm以内 长6m以内)
(2)木材品种:杉木</t>
  </si>
  <si>
    <t>43</t>
  </si>
  <si>
    <t>020501001001</t>
  </si>
  <si>
    <t>圆柱</t>
  </si>
  <si>
    <t>(1)构件名称、类别:圆柱
(2)木材品种:杉木
(3)构件规格:φ22cm以内 高4m以内</t>
  </si>
  <si>
    <t>48</t>
  </si>
  <si>
    <t>020510001001</t>
  </si>
  <si>
    <t>木栏杆</t>
  </si>
  <si>
    <t>(1)构件栏芯类型、式样:直档栏杆
(2)木材品种:杉木</t>
  </si>
  <si>
    <t>55</t>
  </si>
  <si>
    <t>01B006</t>
  </si>
  <si>
    <t>木构件拨正</t>
  </si>
  <si>
    <t>(1)拨正 (双层)</t>
  </si>
  <si>
    <t>56</t>
  </si>
  <si>
    <t>01B007</t>
  </si>
  <si>
    <t>新制木材面作旧</t>
  </si>
  <si>
    <t>(1)木材面作旧</t>
  </si>
  <si>
    <t>总价措施价</t>
  </si>
  <si>
    <t>暂列金</t>
  </si>
  <si>
    <t>小计</t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</si>
</sst>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;[Red]\-0.00\ "/>
    <numFmt numFmtId="177" formatCode="0.000"/>
    <numFmt numFmtId="178" formatCode="0.00_ "/>
    <numFmt numFmtId="179" formatCode="0.00_);[Red]\(0.00\)"/>
  </numFmts>
  <fonts count="3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6"/>
      <name val="方正小标宋简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color indexed="8"/>
      <name val="宋体"/>
      <charset val="134"/>
    </font>
    <font>
      <sz val="12"/>
      <color theme="1"/>
      <name val="宋体"/>
      <charset val="134"/>
    </font>
    <font>
      <b/>
      <sz val="12"/>
      <color theme="1"/>
      <name val="楷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Calibri"/>
      <charset val="134"/>
    </font>
    <font>
      <sz val="12"/>
      <color indexed="8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6" borderId="11" applyNumberFormat="0" applyAlignment="0" applyProtection="0">
      <alignment vertical="center"/>
    </xf>
    <xf numFmtId="0" fontId="27" fillId="7" borderId="12" applyNumberFormat="0" applyAlignment="0" applyProtection="0">
      <alignment vertical="center"/>
    </xf>
    <xf numFmtId="0" fontId="28" fillId="7" borderId="11" applyNumberFormat="0" applyAlignment="0" applyProtection="0">
      <alignment vertical="center"/>
    </xf>
    <xf numFmtId="0" fontId="29" fillId="8" borderId="13" applyNumberFormat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7" fillId="0" borderId="0"/>
    <xf numFmtId="0" fontId="37" fillId="0" borderId="0">
      <alignment vertical="center"/>
    </xf>
    <xf numFmtId="0" fontId="0" fillId="0" borderId="0"/>
    <xf numFmtId="0" fontId="38" fillId="0" borderId="0"/>
    <xf numFmtId="0" fontId="38" fillId="0" borderId="0"/>
  </cellStyleXfs>
  <cellXfs count="78">
    <xf numFmtId="0" fontId="0" fillId="0" borderId="0" xfId="0"/>
    <xf numFmtId="176" fontId="0" fillId="0" borderId="0" xfId="0" applyNumberFormat="1"/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49" applyNumberFormat="1" applyFont="1" applyBorder="1" applyAlignment="1">
      <alignment horizontal="center" vertical="center" wrapText="1"/>
    </xf>
    <xf numFmtId="0" fontId="4" fillId="0" borderId="3" xfId="49" applyNumberFormat="1" applyFont="1" applyBorder="1" applyAlignment="1">
      <alignment horizontal="center" vertical="center" wrapText="1"/>
    </xf>
    <xf numFmtId="0" fontId="4" fillId="0" borderId="4" xfId="49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5" fillId="0" borderId="5" xfId="49" applyNumberFormat="1" applyFont="1" applyBorder="1" applyAlignment="1">
      <alignment horizontal="center" vertical="center" wrapText="1"/>
    </xf>
    <xf numFmtId="0" fontId="5" fillId="0" borderId="2" xfId="49" applyNumberFormat="1" applyFont="1" applyBorder="1" applyAlignment="1">
      <alignment horizontal="left" vertical="center" wrapText="1"/>
    </xf>
    <xf numFmtId="0" fontId="5" fillId="0" borderId="6" xfId="49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5" fillId="0" borderId="5" xfId="49" applyNumberFormat="1" applyFont="1" applyBorder="1" applyAlignment="1">
      <alignment horizontal="left" vertical="center" wrapText="1"/>
    </xf>
    <xf numFmtId="0" fontId="5" fillId="0" borderId="6" xfId="49" applyNumberFormat="1" applyFont="1" applyBorder="1" applyAlignment="1">
      <alignment horizontal="left" vertical="center" wrapText="1"/>
    </xf>
    <xf numFmtId="0" fontId="0" fillId="0" borderId="2" xfId="0" applyBorder="1"/>
    <xf numFmtId="0" fontId="0" fillId="0" borderId="5" xfId="0" applyBorder="1" applyAlignment="1"/>
    <xf numFmtId="0" fontId="0" fillId="0" borderId="6" xfId="0" applyBorder="1" applyAlignment="1"/>
    <xf numFmtId="0" fontId="6" fillId="0" borderId="2" xfId="0" applyFont="1" applyBorder="1" applyAlignment="1">
      <alignment horizontal="center"/>
    </xf>
    <xf numFmtId="2" fontId="5" fillId="0" borderId="2" xfId="49" applyNumberFormat="1" applyFont="1" applyBorder="1" applyAlignment="1">
      <alignment horizontal="center" vertical="center" wrapText="1" shrinkToFit="1"/>
    </xf>
    <xf numFmtId="0" fontId="5" fillId="0" borderId="2" xfId="49" applyNumberFormat="1" applyFont="1" applyBorder="1" applyAlignment="1">
      <alignment horizontal="center" vertical="center" wrapText="1"/>
    </xf>
    <xf numFmtId="177" fontId="5" fillId="0" borderId="2" xfId="49" applyNumberFormat="1" applyFont="1" applyBorder="1" applyAlignment="1">
      <alignment horizontal="right" vertical="center" wrapText="1" shrinkToFit="1"/>
    </xf>
    <xf numFmtId="2" fontId="5" fillId="0" borderId="5" xfId="49" applyNumberFormat="1" applyFont="1" applyBorder="1" applyAlignment="1">
      <alignment horizontal="right" vertical="center" wrapText="1" shrinkToFit="1"/>
    </xf>
    <xf numFmtId="2" fontId="5" fillId="0" borderId="2" xfId="49" applyNumberFormat="1" applyFont="1" applyBorder="1" applyAlignment="1">
      <alignment horizontal="right" vertical="center" wrapText="1" shrinkToFit="1"/>
    </xf>
    <xf numFmtId="0" fontId="5" fillId="0" borderId="7" xfId="49" applyNumberFormat="1" applyFont="1" applyBorder="1" applyAlignment="1">
      <alignment horizontal="center" vertical="center" wrapText="1"/>
    </xf>
    <xf numFmtId="177" fontId="5" fillId="0" borderId="6" xfId="49" applyNumberFormat="1" applyFont="1" applyBorder="1" applyAlignment="1">
      <alignment horizontal="right" vertical="center" wrapText="1" shrinkToFit="1"/>
    </xf>
    <xf numFmtId="2" fontId="5" fillId="0" borderId="6" xfId="49" applyNumberFormat="1" applyFont="1" applyBorder="1" applyAlignment="1">
      <alignment horizontal="right" vertical="center" wrapText="1" shrinkToFit="1"/>
    </xf>
    <xf numFmtId="2" fontId="0" fillId="0" borderId="6" xfId="0" applyNumberFormat="1" applyBorder="1" applyAlignment="1"/>
    <xf numFmtId="2" fontId="5" fillId="0" borderId="5" xfId="49" applyNumberFormat="1" applyFont="1" applyBorder="1" applyAlignment="1">
      <alignment vertical="center" wrapText="1" shrinkToFit="1"/>
    </xf>
    <xf numFmtId="0" fontId="5" fillId="0" borderId="2" xfId="49" applyNumberFormat="1" applyFont="1" applyBorder="1" applyAlignment="1">
      <alignment vertical="center" wrapText="1"/>
    </xf>
    <xf numFmtId="2" fontId="5" fillId="0" borderId="2" xfId="49" applyNumberFormat="1" applyFont="1" applyBorder="1" applyAlignment="1">
      <alignment vertical="center" wrapText="1" shrinkToFit="1"/>
    </xf>
    <xf numFmtId="0" fontId="5" fillId="0" borderId="6" xfId="49" applyNumberFormat="1" applyFont="1" applyBorder="1" applyAlignment="1">
      <alignment vertical="center" wrapText="1"/>
    </xf>
    <xf numFmtId="2" fontId="5" fillId="0" borderId="6" xfId="49" applyNumberFormat="1" applyFont="1" applyBorder="1" applyAlignment="1">
      <alignment vertical="center" wrapText="1" shrinkToFit="1"/>
    </xf>
    <xf numFmtId="176" fontId="0" fillId="0" borderId="0" xfId="0" applyNumberFormat="1" applyFont="1" applyBorder="1" applyAlignment="1">
      <alignment vertical="center"/>
    </xf>
    <xf numFmtId="176" fontId="7" fillId="0" borderId="2" xfId="49" applyNumberFormat="1" applyFont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176" fontId="6" fillId="0" borderId="2" xfId="0" applyNumberFormat="1" applyFont="1" applyBorder="1" applyAlignment="1">
      <alignment horizontal="center" vertical="center"/>
    </xf>
    <xf numFmtId="176" fontId="0" fillId="0" borderId="2" xfId="0" applyNumberForma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8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178" fontId="12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78" fontId="12" fillId="0" borderId="2" xfId="0" applyNumberFormat="1" applyFont="1" applyFill="1" applyBorder="1" applyAlignment="1">
      <alignment horizontal="center" vertical="center" wrapText="1"/>
    </xf>
    <xf numFmtId="178" fontId="13" fillId="0" borderId="2" xfId="52" applyNumberFormat="1" applyFont="1" applyFill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178" fontId="13" fillId="0" borderId="2" xfId="53" applyNumberFormat="1" applyFont="1" applyFill="1" applyBorder="1" applyAlignment="1">
      <alignment vertical="center" wrapText="1"/>
    </xf>
    <xf numFmtId="178" fontId="13" fillId="0" borderId="2" xfId="53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178" fontId="12" fillId="4" borderId="2" xfId="0" applyNumberFormat="1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/>
    </xf>
    <xf numFmtId="179" fontId="10" fillId="0" borderId="2" xfId="0" applyNumberFormat="1" applyFont="1" applyBorder="1" applyAlignment="1">
      <alignment horizontal="center" vertical="center" wrapText="1"/>
    </xf>
    <xf numFmtId="178" fontId="11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10" fontId="14" fillId="0" borderId="0" xfId="0" applyNumberFormat="1" applyFont="1" applyBorder="1" applyAlignment="1">
      <alignment horizontal="center" wrapText="1"/>
    </xf>
    <xf numFmtId="10" fontId="14" fillId="0" borderId="0" xfId="0" applyNumberFormat="1" applyFont="1" applyAlignment="1">
      <alignment horizontal="center" wrapText="1"/>
    </xf>
    <xf numFmtId="0" fontId="10" fillId="0" borderId="2" xfId="0" applyFont="1" applyBorder="1" applyAlignment="1" quotePrefix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" xfId="50"/>
    <cellStyle name="常规 2 2" xfId="51"/>
    <cellStyle name="常规 3" xfId="52"/>
    <cellStyle name="常规 3 2" xfId="53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workbookViewId="0">
      <selection activeCell="F6" sqref="F6:G6"/>
    </sheetView>
  </sheetViews>
  <sheetFormatPr defaultColWidth="9" defaultRowHeight="14.25"/>
  <cols>
    <col min="1" max="1" width="5.06666666666667" style="43" customWidth="1"/>
    <col min="2" max="2" width="25" style="43" customWidth="1"/>
    <col min="3" max="3" width="14.6" style="43" customWidth="1"/>
    <col min="4" max="4" width="16.9333333333333" style="43" customWidth="1"/>
    <col min="5" max="5" width="22.5333333333333" style="43" customWidth="1"/>
    <col min="6" max="6" width="15.6" style="43" customWidth="1"/>
    <col min="7" max="7" width="14.4666666666667" style="43" customWidth="1"/>
    <col min="8" max="9" width="9" style="43"/>
    <col min="10" max="10" width="9.33333333333333" style="43"/>
    <col min="11" max="11" width="12.6" style="43"/>
    <col min="12" max="12" width="11.4666666666667" style="43"/>
    <col min="13" max="16384" width="9" style="43"/>
  </cols>
  <sheetData>
    <row r="1" ht="40.5" customHeight="1" spans="1:7">
      <c r="A1" s="44" t="s">
        <v>0</v>
      </c>
      <c r="B1" s="44"/>
      <c r="C1" s="44"/>
      <c r="D1" s="44"/>
      <c r="E1" s="44"/>
      <c r="F1" s="44"/>
      <c r="G1" s="44"/>
    </row>
    <row r="2" spans="1:7">
      <c r="A2" s="45"/>
      <c r="B2" s="45"/>
      <c r="C2" s="45"/>
      <c r="D2" s="45"/>
      <c r="E2" s="45"/>
      <c r="F2" s="45"/>
      <c r="G2" s="45"/>
    </row>
    <row r="3" ht="20.55" customHeight="1" spans="1:7">
      <c r="A3" s="46" t="s">
        <v>1</v>
      </c>
      <c r="B3" s="46"/>
      <c r="C3" s="46"/>
      <c r="D3" s="47"/>
      <c r="E3" s="47"/>
      <c r="F3" s="47" t="s">
        <v>2</v>
      </c>
      <c r="G3" s="47"/>
    </row>
    <row r="4" s="42" customFormat="1" ht="49.05" customHeight="1" spans="1:7">
      <c r="A4" s="48" t="s">
        <v>3</v>
      </c>
      <c r="B4" s="48"/>
      <c r="C4" s="49" t="s">
        <v>4</v>
      </c>
      <c r="D4" s="49"/>
      <c r="E4" s="48" t="s">
        <v>5</v>
      </c>
      <c r="F4" s="51" t="s">
        <v>6</v>
      </c>
      <c r="G4" s="51"/>
    </row>
    <row r="5" s="42" customFormat="1" ht="39" customHeight="1" spans="1:7">
      <c r="A5" s="48" t="s">
        <v>7</v>
      </c>
      <c r="B5" s="48"/>
      <c r="C5" s="49" t="s">
        <v>8</v>
      </c>
      <c r="D5" s="49"/>
      <c r="E5" s="48" t="s">
        <v>9</v>
      </c>
      <c r="F5" s="49" t="s">
        <v>10</v>
      </c>
      <c r="G5" s="49"/>
    </row>
    <row r="6" s="42" customFormat="1" ht="32.55" customHeight="1" spans="1:7">
      <c r="A6" s="48" t="s">
        <v>11</v>
      </c>
      <c r="B6" s="48"/>
      <c r="C6" s="50">
        <v>4351100</v>
      </c>
      <c r="D6" s="51"/>
      <c r="E6" s="48" t="s">
        <v>12</v>
      </c>
      <c r="F6" s="71">
        <f>F9</f>
        <v>2659109.34576</v>
      </c>
      <c r="G6" s="71"/>
    </row>
    <row r="7" s="42" customFormat="1" ht="94.5" customHeight="1" spans="1:7">
      <c r="A7" s="48" t="s">
        <v>13</v>
      </c>
      <c r="B7" s="48"/>
      <c r="C7" s="52" t="s">
        <v>14</v>
      </c>
      <c r="D7" s="52"/>
      <c r="E7" s="52"/>
      <c r="F7" s="52"/>
      <c r="G7" s="52"/>
    </row>
    <row r="8" s="42" customFormat="1" ht="45" customHeight="1" spans="1:7">
      <c r="A8" s="48" t="s">
        <v>15</v>
      </c>
      <c r="B8" s="48"/>
      <c r="C8" s="48" t="s">
        <v>16</v>
      </c>
      <c r="D8" s="48" t="s">
        <v>17</v>
      </c>
      <c r="E8" s="48" t="s">
        <v>18</v>
      </c>
      <c r="F8" s="48" t="s">
        <v>19</v>
      </c>
      <c r="G8" s="48" t="s">
        <v>20</v>
      </c>
    </row>
    <row r="9" s="42" customFormat="1" ht="31.5" customHeight="1" spans="1:7">
      <c r="A9" s="53" t="s">
        <v>21</v>
      </c>
      <c r="B9" s="53" t="s">
        <v>22</v>
      </c>
      <c r="C9" s="54">
        <f>C10+C11+C20</f>
        <v>4351103</v>
      </c>
      <c r="D9" s="54">
        <f>D10+D11+D20</f>
        <v>-1691993.65424</v>
      </c>
      <c r="E9" s="78" t="s">
        <v>23</v>
      </c>
      <c r="F9" s="72">
        <f>C9+D9</f>
        <v>2659109.34576</v>
      </c>
      <c r="G9" s="78" t="s">
        <v>24</v>
      </c>
    </row>
    <row r="10" s="42" customFormat="1" ht="48.5" customHeight="1" spans="1:7">
      <c r="A10" s="55" t="s">
        <v>25</v>
      </c>
      <c r="B10" s="56" t="s">
        <v>26</v>
      </c>
      <c r="C10" s="57">
        <v>3119070</v>
      </c>
      <c r="D10" s="57">
        <v>-916526</v>
      </c>
      <c r="E10" s="73" t="s">
        <v>27</v>
      </c>
      <c r="F10" s="72">
        <f>C10+D10</f>
        <v>2202544</v>
      </c>
      <c r="G10" s="78" t="s">
        <v>24</v>
      </c>
    </row>
    <row r="11" s="42" customFormat="1" ht="30" customHeight="1" spans="1:7">
      <c r="A11" s="56" t="s">
        <v>28</v>
      </c>
      <c r="B11" s="56" t="s">
        <v>29</v>
      </c>
      <c r="C11" s="58">
        <f>SUM(C12:C19)</f>
        <v>764173</v>
      </c>
      <c r="D11" s="57">
        <f>F11-C11</f>
        <v>-434231.9088</v>
      </c>
      <c r="E11" s="73"/>
      <c r="F11" s="72">
        <f>SUM(F12:F19)</f>
        <v>329941.0912</v>
      </c>
      <c r="G11" s="51"/>
    </row>
    <row r="12" s="42" customFormat="1" ht="23.55" customHeight="1" spans="1:7">
      <c r="A12" s="59">
        <v>1</v>
      </c>
      <c r="B12" s="60" t="s">
        <v>30</v>
      </c>
      <c r="C12" s="61">
        <v>93572</v>
      </c>
      <c r="D12" s="57">
        <f>F12-C12</f>
        <v>-49521.12</v>
      </c>
      <c r="E12" s="51" t="s">
        <v>31</v>
      </c>
      <c r="F12" s="72">
        <f>F10*0.02</f>
        <v>44050.88</v>
      </c>
      <c r="G12" s="73" t="s">
        <v>32</v>
      </c>
    </row>
    <row r="13" s="42" customFormat="1" ht="20.55" customHeight="1" spans="1:7">
      <c r="A13" s="59">
        <v>2</v>
      </c>
      <c r="B13" s="60" t="s">
        <v>33</v>
      </c>
      <c r="C13" s="61">
        <v>155954</v>
      </c>
      <c r="D13" s="57">
        <f t="shared" ref="D13:D20" si="0">F13-C13</f>
        <v>-23801.36</v>
      </c>
      <c r="E13" s="51" t="s">
        <v>31</v>
      </c>
      <c r="F13" s="72">
        <f>F10*0.06</f>
        <v>132152.64</v>
      </c>
      <c r="G13" s="73" t="s">
        <v>34</v>
      </c>
    </row>
    <row r="14" s="42" customFormat="1" ht="24.5" customHeight="1" spans="1:7">
      <c r="A14" s="59">
        <v>3</v>
      </c>
      <c r="B14" s="60" t="s">
        <v>35</v>
      </c>
      <c r="C14" s="61">
        <v>140358</v>
      </c>
      <c r="D14" s="57">
        <f t="shared" si="0"/>
        <v>-67674.048</v>
      </c>
      <c r="E14" s="51" t="s">
        <v>31</v>
      </c>
      <c r="F14" s="72">
        <f>F10*0.033</f>
        <v>72683.952</v>
      </c>
      <c r="G14" s="73" t="s">
        <v>36</v>
      </c>
    </row>
    <row r="15" s="42" customFormat="1" ht="20.55" customHeight="1" spans="1:7">
      <c r="A15" s="59">
        <v>4</v>
      </c>
      <c r="B15" s="60" t="s">
        <v>37</v>
      </c>
      <c r="C15" s="62">
        <v>311907</v>
      </c>
      <c r="D15" s="57">
        <f t="shared" si="0"/>
        <v>-278868.84</v>
      </c>
      <c r="E15" s="51" t="s">
        <v>31</v>
      </c>
      <c r="F15" s="74">
        <f>F10*0.015</f>
        <v>33038.16</v>
      </c>
      <c r="G15" s="73" t="s">
        <v>38</v>
      </c>
    </row>
    <row r="16" s="42" customFormat="1" ht="23.55" customHeight="1" spans="1:7">
      <c r="A16" s="51">
        <v>5</v>
      </c>
      <c r="B16" s="63" t="s">
        <v>39</v>
      </c>
      <c r="C16" s="62">
        <v>0</v>
      </c>
      <c r="D16" s="57">
        <f t="shared" si="0"/>
        <v>12774.7552</v>
      </c>
      <c r="E16" s="51" t="s">
        <v>40</v>
      </c>
      <c r="F16" s="72">
        <f>F10*0.0058</f>
        <v>12774.7552</v>
      </c>
      <c r="G16" s="73" t="s">
        <v>41</v>
      </c>
    </row>
    <row r="17" s="42" customFormat="1" ht="21.5" customHeight="1" spans="1:7">
      <c r="A17" s="64">
        <v>6</v>
      </c>
      <c r="B17" s="60" t="s">
        <v>42</v>
      </c>
      <c r="C17" s="62">
        <v>31191</v>
      </c>
      <c r="D17" s="57">
        <f t="shared" si="0"/>
        <v>-9165.56</v>
      </c>
      <c r="E17" s="51" t="s">
        <v>31</v>
      </c>
      <c r="F17" s="72">
        <f>F10*0.01</f>
        <v>22025.44</v>
      </c>
      <c r="G17" s="73" t="s">
        <v>43</v>
      </c>
    </row>
    <row r="18" s="42" customFormat="1" ht="25.05" customHeight="1" spans="1:7">
      <c r="A18" s="59">
        <v>7</v>
      </c>
      <c r="B18" s="60" t="s">
        <v>44</v>
      </c>
      <c r="C18" s="62">
        <v>31191</v>
      </c>
      <c r="D18" s="57">
        <f t="shared" si="0"/>
        <v>-24583.368</v>
      </c>
      <c r="E18" s="51" t="s">
        <v>31</v>
      </c>
      <c r="F18" s="72">
        <f>F10*0.003</f>
        <v>6607.632</v>
      </c>
      <c r="G18" s="73" t="s">
        <v>45</v>
      </c>
    </row>
    <row r="19" s="42" customFormat="1" ht="26" customHeight="1" spans="1:7">
      <c r="A19" s="59">
        <v>8</v>
      </c>
      <c r="B19" s="60" t="s">
        <v>46</v>
      </c>
      <c r="C19" s="62">
        <v>0</v>
      </c>
      <c r="D19" s="57">
        <f t="shared" si="0"/>
        <v>6607.632</v>
      </c>
      <c r="E19" s="51" t="s">
        <v>40</v>
      </c>
      <c r="F19" s="72">
        <f>F10*0.003</f>
        <v>6607.632</v>
      </c>
      <c r="G19" s="73" t="s">
        <v>45</v>
      </c>
    </row>
    <row r="20" s="42" customFormat="1" ht="26" customHeight="1" spans="1:7">
      <c r="A20" s="56" t="s">
        <v>47</v>
      </c>
      <c r="B20" s="56" t="s">
        <v>48</v>
      </c>
      <c r="C20" s="65">
        <v>467860</v>
      </c>
      <c r="D20" s="54">
        <f t="shared" si="0"/>
        <v>-341235.74544</v>
      </c>
      <c r="E20" s="51" t="s">
        <v>31</v>
      </c>
      <c r="F20" s="72">
        <f>(F10+F11)*0.05</f>
        <v>126624.25456</v>
      </c>
      <c r="G20" s="75" t="s">
        <v>49</v>
      </c>
    </row>
    <row r="21" s="42" customFormat="1" ht="102.5" customHeight="1" spans="1:7">
      <c r="A21" s="66" t="s">
        <v>50</v>
      </c>
      <c r="B21" s="67"/>
      <c r="C21" s="52" t="s">
        <v>51</v>
      </c>
      <c r="D21" s="52"/>
      <c r="E21" s="52"/>
      <c r="F21" s="52"/>
      <c r="G21" s="52"/>
    </row>
    <row r="22" s="42" customFormat="1" ht="71" customHeight="1" spans="1:7">
      <c r="A22" s="68" t="s">
        <v>52</v>
      </c>
      <c r="B22" s="69"/>
      <c r="C22" s="70"/>
      <c r="D22" s="70"/>
      <c r="E22" s="70"/>
      <c r="F22" s="70"/>
      <c r="G22" s="70"/>
    </row>
    <row r="23" s="42" customFormat="1" ht="20.2" customHeight="1" spans="1:7">
      <c r="A23" s="43"/>
      <c r="B23" s="43"/>
      <c r="C23" s="43"/>
      <c r="D23" s="43"/>
      <c r="E23" s="43"/>
      <c r="F23" s="43"/>
      <c r="G23" s="43"/>
    </row>
    <row r="24" s="42" customFormat="1" ht="17.2" customHeight="1" spans="1:10">
      <c r="A24" s="43"/>
      <c r="B24" s="43"/>
      <c r="C24" s="43"/>
      <c r="D24" s="43"/>
      <c r="E24" s="43"/>
      <c r="F24" s="43"/>
      <c r="G24" s="43"/>
      <c r="I24" s="76"/>
      <c r="J24" s="3"/>
    </row>
    <row r="25" s="42" customFormat="1" ht="18" customHeight="1" spans="1:10">
      <c r="A25" s="43"/>
      <c r="B25" s="43"/>
      <c r="C25" s="43"/>
      <c r="D25" s="43"/>
      <c r="E25" s="43"/>
      <c r="F25" s="43"/>
      <c r="G25" s="43"/>
      <c r="I25" s="76"/>
      <c r="J25" s="3"/>
    </row>
    <row r="26" s="42" customFormat="1" ht="17.2" customHeight="1" spans="1:10">
      <c r="A26" s="43"/>
      <c r="B26" s="43"/>
      <c r="C26" s="43"/>
      <c r="D26" s="43"/>
      <c r="E26" s="43"/>
      <c r="F26" s="43"/>
      <c r="G26" s="43"/>
      <c r="I26" s="76"/>
      <c r="J26" s="3"/>
    </row>
    <row r="27" s="42" customFormat="1" ht="33" customHeight="1" spans="1:9">
      <c r="A27" s="43"/>
      <c r="B27" s="43"/>
      <c r="C27" s="43"/>
      <c r="D27" s="43"/>
      <c r="E27" s="43"/>
      <c r="F27" s="43"/>
      <c r="G27" s="43"/>
      <c r="I27" s="77"/>
    </row>
    <row r="28" s="42" customFormat="1" ht="18" customHeight="1" spans="1:9">
      <c r="A28" s="43"/>
      <c r="B28" s="43"/>
      <c r="C28" s="43"/>
      <c r="D28" s="43"/>
      <c r="E28" s="43"/>
      <c r="F28" s="43"/>
      <c r="G28" s="43"/>
      <c r="I28" s="77"/>
    </row>
    <row r="29" s="42" customFormat="1" ht="18" customHeight="1" spans="1:9">
      <c r="A29" s="43"/>
      <c r="B29" s="43"/>
      <c r="C29" s="43"/>
      <c r="D29" s="43"/>
      <c r="E29" s="43"/>
      <c r="F29" s="43"/>
      <c r="G29" s="43"/>
      <c r="I29" s="77"/>
    </row>
    <row r="30" s="42" customFormat="1" ht="18" customHeight="1" spans="1:9">
      <c r="A30" s="43"/>
      <c r="B30" s="43"/>
      <c r="C30" s="43"/>
      <c r="D30" s="43"/>
      <c r="E30" s="43"/>
      <c r="F30" s="43"/>
      <c r="G30" s="43"/>
      <c r="I30" s="77"/>
    </row>
    <row r="31" s="42" customFormat="1" spans="1:7">
      <c r="A31" s="43"/>
      <c r="B31" s="43"/>
      <c r="C31" s="43"/>
      <c r="D31" s="43"/>
      <c r="E31" s="43"/>
      <c r="F31" s="43"/>
      <c r="G31" s="43"/>
    </row>
    <row r="32" s="42" customFormat="1" ht="84" customHeight="1" spans="1:7">
      <c r="A32" s="43"/>
      <c r="B32" s="43"/>
      <c r="C32" s="43"/>
      <c r="D32" s="43"/>
      <c r="E32" s="43"/>
      <c r="F32" s="43"/>
      <c r="G32" s="43"/>
    </row>
    <row r="33" ht="49.5" customHeight="1"/>
  </sheetData>
  <protectedRanges>
    <protectedRange sqref="B17" name="区域1_2_1_2"/>
  </protectedRanges>
  <mergeCells count="19">
    <mergeCell ref="A1:G1"/>
    <mergeCell ref="A3:C3"/>
    <mergeCell ref="F3:G3"/>
    <mergeCell ref="A4:B4"/>
    <mergeCell ref="C4:D4"/>
    <mergeCell ref="F4:G4"/>
    <mergeCell ref="A5:B5"/>
    <mergeCell ref="C5:D5"/>
    <mergeCell ref="F5:G5"/>
    <mergeCell ref="A6:B6"/>
    <mergeCell ref="C6:D6"/>
    <mergeCell ref="F6:G6"/>
    <mergeCell ref="A7:B7"/>
    <mergeCell ref="C7:G7"/>
    <mergeCell ref="A8:B8"/>
    <mergeCell ref="A21:B21"/>
    <mergeCell ref="C21:G21"/>
    <mergeCell ref="A22:B22"/>
    <mergeCell ref="C22:G22"/>
  </mergeCells>
  <printOptions horizontalCentered="1"/>
  <pageMargins left="0.707638888888889" right="0.707638888888889" top="0.747916666666667" bottom="0.747916666666667" header="0.313888888888889" footer="0.313888888888889"/>
  <pageSetup paperSize="9" scale="7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8"/>
  <sheetViews>
    <sheetView zoomScale="160" zoomScaleNormal="160" topLeftCell="A18" workbookViewId="0">
      <selection activeCell="K23" sqref="K23"/>
    </sheetView>
  </sheetViews>
  <sheetFormatPr defaultColWidth="9" defaultRowHeight="14.25"/>
  <cols>
    <col min="2" max="2" width="14" customWidth="1"/>
    <col min="3" max="3" width="11.3333333333333" customWidth="1"/>
    <col min="4" max="4" width="14.3333333333333" customWidth="1"/>
    <col min="8" max="8" width="11.4666666666667" customWidth="1"/>
    <col min="12" max="12" width="12.0666666666667" customWidth="1"/>
    <col min="13" max="13" width="13.7333333333333" style="1"/>
  </cols>
  <sheetData>
    <row r="1" spans="1:13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>
      <c r="A2" s="4" t="s">
        <v>54</v>
      </c>
      <c r="B2" s="5"/>
      <c r="C2" s="6" t="s">
        <v>4</v>
      </c>
      <c r="D2" s="6"/>
      <c r="E2" s="6"/>
      <c r="F2" s="5"/>
      <c r="G2" s="5"/>
      <c r="H2" s="5"/>
      <c r="I2" s="5"/>
      <c r="J2" s="5"/>
      <c r="K2" s="5"/>
      <c r="L2" s="5"/>
      <c r="M2" s="37" t="s">
        <v>55</v>
      </c>
    </row>
    <row r="3" spans="1:13">
      <c r="A3" s="7" t="s">
        <v>21</v>
      </c>
      <c r="B3" s="7" t="s">
        <v>56</v>
      </c>
      <c r="C3" s="8" t="s">
        <v>5</v>
      </c>
      <c r="D3" s="9" t="s">
        <v>57</v>
      </c>
      <c r="E3" s="22" t="s">
        <v>58</v>
      </c>
      <c r="F3" s="22"/>
      <c r="G3" s="22"/>
      <c r="H3" s="22"/>
      <c r="I3" s="22" t="s">
        <v>59</v>
      </c>
      <c r="J3" s="22"/>
      <c r="K3" s="22"/>
      <c r="L3" s="22"/>
      <c r="M3" s="38" t="s">
        <v>60</v>
      </c>
    </row>
    <row r="4" spans="1:13">
      <c r="A4" s="7"/>
      <c r="B4" s="7"/>
      <c r="C4" s="8"/>
      <c r="D4" s="10"/>
      <c r="E4" s="23" t="s">
        <v>61</v>
      </c>
      <c r="F4" s="23" t="s">
        <v>62</v>
      </c>
      <c r="G4" s="23" t="s">
        <v>63</v>
      </c>
      <c r="H4" s="23" t="s">
        <v>64</v>
      </c>
      <c r="I4" s="23" t="s">
        <v>61</v>
      </c>
      <c r="J4" s="23" t="s">
        <v>62</v>
      </c>
      <c r="K4" s="23" t="s">
        <v>63</v>
      </c>
      <c r="L4" s="23" t="s">
        <v>64</v>
      </c>
      <c r="M4" s="38"/>
    </row>
    <row r="5" spans="1:13">
      <c r="A5" s="11" t="s">
        <v>65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39"/>
    </row>
    <row r="6" ht="24" spans="1:13">
      <c r="A6" s="13" t="s">
        <v>66</v>
      </c>
      <c r="B6" s="14" t="s">
        <v>67</v>
      </c>
      <c r="C6" s="14" t="s">
        <v>68</v>
      </c>
      <c r="D6" s="14" t="s">
        <v>69</v>
      </c>
      <c r="E6" s="24" t="s">
        <v>70</v>
      </c>
      <c r="F6" s="25">
        <v>142</v>
      </c>
      <c r="G6" s="26">
        <v>73.3</v>
      </c>
      <c r="H6" s="27">
        <v>10408.6</v>
      </c>
      <c r="I6" s="24" t="s">
        <v>70</v>
      </c>
      <c r="J6" s="25">
        <v>134.8</v>
      </c>
      <c r="K6" s="26">
        <v>73.3</v>
      </c>
      <c r="L6" s="27">
        <f t="shared" ref="L6:L25" si="0">J6*K6</f>
        <v>9880.84</v>
      </c>
      <c r="M6" s="40">
        <f t="shared" ref="M6:M25" si="1">L6-H6</f>
        <v>-527.76</v>
      </c>
    </row>
    <row r="7" spans="1:13">
      <c r="A7" s="13" t="s">
        <v>71</v>
      </c>
      <c r="B7" s="14" t="s">
        <v>72</v>
      </c>
      <c r="C7" s="14" t="s">
        <v>73</v>
      </c>
      <c r="D7" s="14" t="s">
        <v>74</v>
      </c>
      <c r="E7" s="24" t="s">
        <v>75</v>
      </c>
      <c r="F7" s="25">
        <v>768.6</v>
      </c>
      <c r="G7" s="26">
        <v>23.32</v>
      </c>
      <c r="H7" s="27">
        <v>17923.75</v>
      </c>
      <c r="I7" s="24" t="s">
        <v>75</v>
      </c>
      <c r="J7" s="25">
        <v>384.3</v>
      </c>
      <c r="K7" s="26">
        <v>23.32</v>
      </c>
      <c r="L7" s="27">
        <f t="shared" si="0"/>
        <v>8961.876</v>
      </c>
      <c r="M7" s="40">
        <f t="shared" si="1"/>
        <v>-8961.874</v>
      </c>
    </row>
    <row r="8" ht="24" spans="1:13">
      <c r="A8" s="13" t="s">
        <v>76</v>
      </c>
      <c r="B8" s="14" t="s">
        <v>77</v>
      </c>
      <c r="C8" s="14" t="s">
        <v>73</v>
      </c>
      <c r="D8" s="14" t="s">
        <v>78</v>
      </c>
      <c r="E8" s="24" t="s">
        <v>75</v>
      </c>
      <c r="F8" s="25">
        <v>829.018</v>
      </c>
      <c r="G8" s="26">
        <v>16.07</v>
      </c>
      <c r="H8" s="27">
        <v>13322.32</v>
      </c>
      <c r="I8" s="24" t="s">
        <v>75</v>
      </c>
      <c r="J8" s="25">
        <v>786.3</v>
      </c>
      <c r="K8" s="26">
        <v>16.07</v>
      </c>
      <c r="L8" s="27">
        <f t="shared" si="0"/>
        <v>12635.841</v>
      </c>
      <c r="M8" s="40">
        <f t="shared" si="1"/>
        <v>-686.478999999999</v>
      </c>
    </row>
    <row r="9" spans="1:13">
      <c r="A9" s="13" t="s">
        <v>79</v>
      </c>
      <c r="B9" s="14" t="s">
        <v>80</v>
      </c>
      <c r="C9" s="14" t="s">
        <v>73</v>
      </c>
      <c r="D9" s="14" t="s">
        <v>81</v>
      </c>
      <c r="E9" s="24" t="s">
        <v>70</v>
      </c>
      <c r="F9" s="25">
        <v>264.8</v>
      </c>
      <c r="G9" s="26">
        <v>7.34</v>
      </c>
      <c r="H9" s="27">
        <v>1943.63</v>
      </c>
      <c r="I9" s="24" t="s">
        <v>70</v>
      </c>
      <c r="J9" s="25">
        <v>214.6</v>
      </c>
      <c r="K9" s="26">
        <v>7.34</v>
      </c>
      <c r="L9" s="27">
        <f t="shared" si="0"/>
        <v>1575.164</v>
      </c>
      <c r="M9" s="40">
        <f t="shared" si="1"/>
        <v>-368.466</v>
      </c>
    </row>
    <row r="10" spans="1:13">
      <c r="A10" s="13" t="s">
        <v>82</v>
      </c>
      <c r="B10" s="14" t="s">
        <v>83</v>
      </c>
      <c r="C10" s="14" t="s">
        <v>73</v>
      </c>
      <c r="D10" s="14" t="s">
        <v>84</v>
      </c>
      <c r="E10" s="24" t="s">
        <v>85</v>
      </c>
      <c r="F10" s="25">
        <v>2.122</v>
      </c>
      <c r="G10" s="26">
        <v>327.01</v>
      </c>
      <c r="H10" s="27">
        <v>693.92</v>
      </c>
      <c r="I10" s="24" t="s">
        <v>85</v>
      </c>
      <c r="J10" s="25">
        <v>1.702</v>
      </c>
      <c r="K10" s="26">
        <v>327.01</v>
      </c>
      <c r="L10" s="27">
        <f t="shared" si="0"/>
        <v>556.57102</v>
      </c>
      <c r="M10" s="40">
        <f t="shared" si="1"/>
        <v>-137.34898</v>
      </c>
    </row>
    <row r="11" ht="24" spans="1:13">
      <c r="A11" s="13" t="s">
        <v>86</v>
      </c>
      <c r="B11" s="14" t="s">
        <v>87</v>
      </c>
      <c r="C11" s="14" t="s">
        <v>73</v>
      </c>
      <c r="D11" s="14" t="s">
        <v>88</v>
      </c>
      <c r="E11" s="24" t="s">
        <v>85</v>
      </c>
      <c r="F11" s="25">
        <v>27.319</v>
      </c>
      <c r="G11" s="26">
        <v>119.24</v>
      </c>
      <c r="H11" s="27">
        <v>3257.52</v>
      </c>
      <c r="I11" s="24" t="s">
        <v>85</v>
      </c>
      <c r="J11" s="25">
        <v>22.882</v>
      </c>
      <c r="K11" s="26">
        <v>119.24</v>
      </c>
      <c r="L11" s="27">
        <f t="shared" si="0"/>
        <v>2728.44968</v>
      </c>
      <c r="M11" s="40">
        <f t="shared" si="1"/>
        <v>-529.07032</v>
      </c>
    </row>
    <row r="12" spans="1:13">
      <c r="A12" s="13" t="s">
        <v>89</v>
      </c>
      <c r="B12" s="14" t="s">
        <v>90</v>
      </c>
      <c r="C12" s="14" t="s">
        <v>73</v>
      </c>
      <c r="D12" s="14" t="s">
        <v>91</v>
      </c>
      <c r="E12" s="24" t="s">
        <v>75</v>
      </c>
      <c r="F12" s="25">
        <v>120.6</v>
      </c>
      <c r="G12" s="26">
        <v>7.2</v>
      </c>
      <c r="H12" s="27">
        <v>868.32</v>
      </c>
      <c r="I12" s="24" t="s">
        <v>75</v>
      </c>
      <c r="J12" s="25">
        <v>0</v>
      </c>
      <c r="K12" s="26">
        <v>7.2</v>
      </c>
      <c r="L12" s="27">
        <f t="shared" si="0"/>
        <v>0</v>
      </c>
      <c r="M12" s="40">
        <f t="shared" si="1"/>
        <v>-868.32</v>
      </c>
    </row>
    <row r="13" spans="1:13">
      <c r="A13" s="13" t="s">
        <v>92</v>
      </c>
      <c r="B13" s="15"/>
      <c r="C13" s="15"/>
      <c r="D13" s="15"/>
      <c r="E13" s="15"/>
      <c r="F13" s="15"/>
      <c r="G13" s="15"/>
      <c r="H13" s="28"/>
      <c r="I13" s="24"/>
      <c r="J13" s="25"/>
      <c r="K13" s="32"/>
      <c r="L13" s="27"/>
      <c r="M13" s="40"/>
    </row>
    <row r="14" ht="24" spans="1:13">
      <c r="A14" s="13" t="s">
        <v>93</v>
      </c>
      <c r="B14" s="14" t="s">
        <v>94</v>
      </c>
      <c r="C14" s="14" t="s">
        <v>95</v>
      </c>
      <c r="D14" s="14" t="s">
        <v>96</v>
      </c>
      <c r="E14" s="24" t="s">
        <v>75</v>
      </c>
      <c r="F14" s="25">
        <v>768.6</v>
      </c>
      <c r="G14" s="26">
        <v>259.74</v>
      </c>
      <c r="H14" s="27">
        <v>199636.16</v>
      </c>
      <c r="I14" s="24" t="s">
        <v>75</v>
      </c>
      <c r="J14" s="25">
        <v>384.3</v>
      </c>
      <c r="K14" s="26">
        <v>259.74</v>
      </c>
      <c r="L14" s="27">
        <f t="shared" si="0"/>
        <v>99818.082</v>
      </c>
      <c r="M14" s="40">
        <f t="shared" si="1"/>
        <v>-99818.078</v>
      </c>
    </row>
    <row r="15" ht="60" spans="1:13">
      <c r="A15" s="13" t="s">
        <v>97</v>
      </c>
      <c r="B15" s="14" t="s">
        <v>98</v>
      </c>
      <c r="C15" s="14" t="s">
        <v>99</v>
      </c>
      <c r="D15" s="14" t="s">
        <v>100</v>
      </c>
      <c r="E15" s="24" t="s">
        <v>75</v>
      </c>
      <c r="F15" s="25">
        <v>1706.3</v>
      </c>
      <c r="G15" s="26">
        <v>127.93</v>
      </c>
      <c r="H15" s="27">
        <v>218286.96</v>
      </c>
      <c r="I15" s="24" t="s">
        <v>75</v>
      </c>
      <c r="J15" s="25">
        <v>1106.3</v>
      </c>
      <c r="K15" s="26">
        <v>127.93</v>
      </c>
      <c r="L15" s="27">
        <f t="shared" si="0"/>
        <v>141528.959</v>
      </c>
      <c r="M15" s="40">
        <f t="shared" si="1"/>
        <v>-76758.001</v>
      </c>
    </row>
    <row r="16" ht="48" spans="1:13">
      <c r="A16" s="13" t="s">
        <v>101</v>
      </c>
      <c r="B16" s="14" t="s">
        <v>102</v>
      </c>
      <c r="C16" s="14" t="s">
        <v>103</v>
      </c>
      <c r="D16" s="14" t="s">
        <v>104</v>
      </c>
      <c r="E16" s="24" t="s">
        <v>75</v>
      </c>
      <c r="F16" s="25">
        <v>829.018</v>
      </c>
      <c r="G16" s="26">
        <v>517</v>
      </c>
      <c r="H16" s="27">
        <v>428602.31</v>
      </c>
      <c r="I16" s="24" t="s">
        <v>75</v>
      </c>
      <c r="J16" s="25">
        <v>829.018</v>
      </c>
      <c r="K16" s="26">
        <v>424.9</v>
      </c>
      <c r="L16" s="27">
        <f t="shared" si="0"/>
        <v>352249.7482</v>
      </c>
      <c r="M16" s="40">
        <f t="shared" si="1"/>
        <v>-76352.5618</v>
      </c>
    </row>
    <row r="17" ht="48" spans="1:13">
      <c r="A17" s="13" t="s">
        <v>105</v>
      </c>
      <c r="B17" s="14" t="s">
        <v>106</v>
      </c>
      <c r="C17" s="14" t="s">
        <v>107</v>
      </c>
      <c r="D17" s="14" t="s">
        <v>108</v>
      </c>
      <c r="E17" s="24" t="s">
        <v>75</v>
      </c>
      <c r="F17" s="25">
        <v>829.018</v>
      </c>
      <c r="G17" s="26">
        <v>238.97</v>
      </c>
      <c r="H17" s="27">
        <v>198110.43</v>
      </c>
      <c r="I17" s="24" t="s">
        <v>75</v>
      </c>
      <c r="J17" s="25">
        <v>786.3</v>
      </c>
      <c r="K17" s="26">
        <v>238.97</v>
      </c>
      <c r="L17" s="27">
        <f t="shared" si="0"/>
        <v>187902.111</v>
      </c>
      <c r="M17" s="40">
        <f t="shared" si="1"/>
        <v>-10208.319</v>
      </c>
    </row>
    <row r="18" ht="48" spans="1:13">
      <c r="A18" s="13" t="s">
        <v>109</v>
      </c>
      <c r="B18" s="14" t="s">
        <v>110</v>
      </c>
      <c r="C18" s="14" t="s">
        <v>111</v>
      </c>
      <c r="D18" s="14" t="s">
        <v>112</v>
      </c>
      <c r="E18" s="24" t="s">
        <v>85</v>
      </c>
      <c r="F18" s="25">
        <v>4.818</v>
      </c>
      <c r="G18" s="26">
        <v>6459.68</v>
      </c>
      <c r="H18" s="27">
        <v>31122.74</v>
      </c>
      <c r="I18" s="24" t="s">
        <v>85</v>
      </c>
      <c r="J18" s="25">
        <v>0.606</v>
      </c>
      <c r="K18" s="26">
        <v>6459.68</v>
      </c>
      <c r="L18" s="27">
        <f t="shared" ref="L18" si="2">J18*K18</f>
        <v>3914.56608</v>
      </c>
      <c r="M18" s="40">
        <f t="shared" ref="M18" si="3">L18-H18</f>
        <v>-27208.17392</v>
      </c>
    </row>
    <row r="19" ht="48" spans="1:13">
      <c r="A19" s="13" t="s">
        <v>113</v>
      </c>
      <c r="B19" s="14" t="s">
        <v>114</v>
      </c>
      <c r="C19" s="14" t="s">
        <v>111</v>
      </c>
      <c r="D19" s="14" t="s">
        <v>115</v>
      </c>
      <c r="E19" s="24" t="s">
        <v>85</v>
      </c>
      <c r="F19" s="25">
        <v>10.593</v>
      </c>
      <c r="G19" s="26">
        <v>5850.12</v>
      </c>
      <c r="H19" s="27">
        <v>61970.32</v>
      </c>
      <c r="I19" s="24" t="s">
        <v>85</v>
      </c>
      <c r="J19" s="25">
        <v>6.928</v>
      </c>
      <c r="K19" s="26">
        <v>5850.12</v>
      </c>
      <c r="L19" s="27">
        <f t="shared" si="0"/>
        <v>40529.63136</v>
      </c>
      <c r="M19" s="40">
        <f t="shared" si="1"/>
        <v>-21440.68864</v>
      </c>
    </row>
    <row r="20" ht="48" spans="1:13">
      <c r="A20" s="13" t="s">
        <v>116</v>
      </c>
      <c r="B20" s="14" t="s">
        <v>117</v>
      </c>
      <c r="C20" s="14" t="s">
        <v>111</v>
      </c>
      <c r="D20" s="14" t="s">
        <v>118</v>
      </c>
      <c r="E20" s="24" t="s">
        <v>85</v>
      </c>
      <c r="F20" s="25">
        <v>12.772</v>
      </c>
      <c r="G20" s="26">
        <v>5395.18</v>
      </c>
      <c r="H20" s="27">
        <v>68907.24</v>
      </c>
      <c r="I20" s="24" t="s">
        <v>85</v>
      </c>
      <c r="J20" s="25">
        <v>8.319</v>
      </c>
      <c r="K20" s="26">
        <v>5395.18</v>
      </c>
      <c r="L20" s="27">
        <f t="shared" si="0"/>
        <v>44882.50242</v>
      </c>
      <c r="M20" s="40">
        <f t="shared" si="1"/>
        <v>-24024.73758</v>
      </c>
    </row>
    <row r="21" ht="48" spans="1:13">
      <c r="A21" s="13" t="s">
        <v>119</v>
      </c>
      <c r="B21" s="14" t="s">
        <v>120</v>
      </c>
      <c r="C21" s="14" t="s">
        <v>111</v>
      </c>
      <c r="D21" s="14" t="s">
        <v>121</v>
      </c>
      <c r="E21" s="24" t="s">
        <v>85</v>
      </c>
      <c r="F21" s="25">
        <v>10.136</v>
      </c>
      <c r="G21" s="26">
        <v>6880.82</v>
      </c>
      <c r="H21" s="27">
        <v>69743.99</v>
      </c>
      <c r="I21" s="24" t="s">
        <v>85</v>
      </c>
      <c r="J21" s="25">
        <v>7.029</v>
      </c>
      <c r="K21" s="26">
        <v>6880.82</v>
      </c>
      <c r="L21" s="27">
        <f t="shared" si="0"/>
        <v>48365.28378</v>
      </c>
      <c r="M21" s="40">
        <f t="shared" si="1"/>
        <v>-21378.70622</v>
      </c>
    </row>
    <row r="22" ht="60" spans="1:13">
      <c r="A22" s="13" t="s">
        <v>122</v>
      </c>
      <c r="B22" s="14" t="s">
        <v>123</v>
      </c>
      <c r="C22" s="14" t="s">
        <v>124</v>
      </c>
      <c r="D22" s="14" t="s">
        <v>125</v>
      </c>
      <c r="E22" s="24" t="s">
        <v>85</v>
      </c>
      <c r="F22" s="25">
        <v>3.122</v>
      </c>
      <c r="G22" s="26">
        <v>6387.32</v>
      </c>
      <c r="H22" s="27">
        <v>19941.21</v>
      </c>
      <c r="I22" s="24" t="s">
        <v>85</v>
      </c>
      <c r="J22" s="25">
        <v>1.652</v>
      </c>
      <c r="K22" s="26">
        <v>6387.32</v>
      </c>
      <c r="L22" s="27">
        <f t="shared" si="0"/>
        <v>10551.85264</v>
      </c>
      <c r="M22" s="40">
        <f t="shared" si="1"/>
        <v>-9389.35736</v>
      </c>
    </row>
    <row r="23" ht="36" spans="1:13">
      <c r="A23" s="13" t="s">
        <v>126</v>
      </c>
      <c r="B23" s="14" t="s">
        <v>127</v>
      </c>
      <c r="C23" s="14" t="s">
        <v>128</v>
      </c>
      <c r="D23" s="14" t="s">
        <v>129</v>
      </c>
      <c r="E23" s="24" t="s">
        <v>75</v>
      </c>
      <c r="F23" s="25">
        <v>220.6</v>
      </c>
      <c r="G23" s="26">
        <v>530.68</v>
      </c>
      <c r="H23" s="27">
        <v>117068.01</v>
      </c>
      <c r="I23" s="24" t="s">
        <v>75</v>
      </c>
      <c r="J23" s="25">
        <v>0</v>
      </c>
      <c r="K23" s="26">
        <v>530.68</v>
      </c>
      <c r="L23" s="27">
        <f t="shared" si="0"/>
        <v>0</v>
      </c>
      <c r="M23" s="40">
        <f t="shared" si="1"/>
        <v>-117068.01</v>
      </c>
    </row>
    <row r="24" spans="1:13">
      <c r="A24" s="13" t="s">
        <v>130</v>
      </c>
      <c r="B24" s="14" t="s">
        <v>131</v>
      </c>
      <c r="C24" s="14" t="s">
        <v>132</v>
      </c>
      <c r="D24" s="14" t="s">
        <v>133</v>
      </c>
      <c r="E24" s="24" t="s">
        <v>75</v>
      </c>
      <c r="F24" s="25">
        <v>829.018</v>
      </c>
      <c r="G24" s="26">
        <v>71.99</v>
      </c>
      <c r="H24" s="27">
        <v>59681.01</v>
      </c>
      <c r="I24" s="24" t="s">
        <v>75</v>
      </c>
      <c r="J24" s="25">
        <v>0</v>
      </c>
      <c r="K24" s="26">
        <v>71.99</v>
      </c>
      <c r="L24" s="27">
        <f t="shared" si="0"/>
        <v>0</v>
      </c>
      <c r="M24" s="40">
        <f t="shared" si="1"/>
        <v>-59681.01</v>
      </c>
    </row>
    <row r="25" spans="1:13">
      <c r="A25" s="13" t="s">
        <v>134</v>
      </c>
      <c r="B25" s="14" t="s">
        <v>135</v>
      </c>
      <c r="C25" s="14" t="s">
        <v>136</v>
      </c>
      <c r="D25" s="14" t="s">
        <v>137</v>
      </c>
      <c r="E25" s="24" t="s">
        <v>75</v>
      </c>
      <c r="F25" s="25">
        <v>2407.078</v>
      </c>
      <c r="G25" s="26">
        <v>29.02</v>
      </c>
      <c r="H25" s="27">
        <v>69853.4</v>
      </c>
      <c r="I25" s="24" t="s">
        <v>75</v>
      </c>
      <c r="J25" s="25">
        <v>0</v>
      </c>
      <c r="K25" s="26">
        <v>29.02</v>
      </c>
      <c r="L25" s="27">
        <f t="shared" si="0"/>
        <v>0</v>
      </c>
      <c r="M25" s="40">
        <f t="shared" si="1"/>
        <v>-69853.4</v>
      </c>
    </row>
    <row r="26" spans="1:13">
      <c r="A26" s="16"/>
      <c r="B26" s="14"/>
      <c r="C26" s="14" t="s">
        <v>138</v>
      </c>
      <c r="D26" s="14"/>
      <c r="E26" s="24"/>
      <c r="F26" s="25"/>
      <c r="G26" s="26"/>
      <c r="H26" s="27">
        <v>57666</v>
      </c>
      <c r="I26" s="24"/>
      <c r="J26" s="25"/>
      <c r="K26" s="33"/>
      <c r="L26" s="34">
        <v>44710.27</v>
      </c>
      <c r="M26" s="40">
        <f t="shared" ref="M26:M27" si="4">L26-H26</f>
        <v>-12955.73</v>
      </c>
    </row>
    <row r="27" spans="1:13">
      <c r="A27" s="16"/>
      <c r="B27" s="17"/>
      <c r="C27" s="18" t="s">
        <v>139</v>
      </c>
      <c r="D27" s="18"/>
      <c r="E27" s="15"/>
      <c r="F27" s="29"/>
      <c r="G27" s="30"/>
      <c r="H27" s="30">
        <v>278310</v>
      </c>
      <c r="I27" s="15"/>
      <c r="J27" s="29"/>
      <c r="K27" s="35"/>
      <c r="L27" s="36">
        <v>0</v>
      </c>
      <c r="M27" s="40">
        <f t="shared" si="4"/>
        <v>-278310</v>
      </c>
    </row>
    <row r="28" spans="1:13">
      <c r="A28" s="19" t="s">
        <v>140</v>
      </c>
      <c r="B28" s="20"/>
      <c r="C28" s="21"/>
      <c r="D28" s="21"/>
      <c r="E28" s="21"/>
      <c r="F28" s="21"/>
      <c r="G28" s="21"/>
      <c r="H28" s="31">
        <f>SUM(H6:H27)</f>
        <v>1927317.84</v>
      </c>
      <c r="I28" s="21"/>
      <c r="J28" s="21"/>
      <c r="K28" s="21"/>
      <c r="L28" s="31">
        <f>SUM(L6:L27)</f>
        <v>1010791.74818</v>
      </c>
      <c r="M28" s="41">
        <f>SUM(M6:M27)</f>
        <v>-916526.09182</v>
      </c>
    </row>
  </sheetData>
  <mergeCells count="10">
    <mergeCell ref="A1:M1"/>
    <mergeCell ref="C2:E2"/>
    <mergeCell ref="E3:H3"/>
    <mergeCell ref="I3:L3"/>
    <mergeCell ref="A13:H13"/>
    <mergeCell ref="A3:A4"/>
    <mergeCell ref="B3:B4"/>
    <mergeCell ref="C3:C4"/>
    <mergeCell ref="D3:D4"/>
    <mergeCell ref="M3:M4"/>
  </mergeCells>
  <pageMargins left="0.699305555555556" right="0.699305555555556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2_1_2" rangeCreator="" othersAccessPermission="edit"/>
  </rangeList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评审意见表</vt:lpstr>
      <vt:lpstr>审核增减项目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</dc:creator>
  <cp:lastModifiedBy>瑜</cp:lastModifiedBy>
  <dcterms:created xsi:type="dcterms:W3CDTF">2006-09-17T16:00:00Z</dcterms:created>
  <cp:lastPrinted>2019-09-05T07:25:00Z</cp:lastPrinted>
  <dcterms:modified xsi:type="dcterms:W3CDTF">2024-08-08T17:26:46Z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2052-12.8.2.15209</vt:lpwstr>
  </property>
  <property fmtid="{D5CDD505-2E9C-101B-9397-08002B2CF9AE}" pid="3" name="ICV">
    <vt:lpwstr>E7B843236D5D42E381E73AB437374CBB_13</vt:lpwstr>
  </property>
</Properties>
</file>