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85"/>
  </bookViews>
  <sheets>
    <sheet name="评审意见表" sheetId="1" r:id="rId1"/>
    <sheet name="增减明细" sheetId="3" r:id="rId2"/>
  </sheets>
  <calcPr calcId="125725"/>
</workbook>
</file>

<file path=xl/calcChain.xml><?xml version="1.0" encoding="utf-8"?>
<calcChain xmlns="http://schemas.openxmlformats.org/spreadsheetml/2006/main">
  <c r="C6" i="1"/>
  <c r="M15" i="3"/>
  <c r="L15"/>
  <c r="H15"/>
  <c r="M14"/>
  <c r="M13"/>
  <c r="M10"/>
  <c r="L10"/>
  <c r="M9"/>
  <c r="L9"/>
  <c r="M7"/>
  <c r="L7"/>
  <c r="M6"/>
  <c r="L6"/>
  <c r="F25" i="1"/>
  <c r="D25"/>
  <c r="D24"/>
  <c r="D23"/>
  <c r="D22"/>
  <c r="D21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C11"/>
  <c r="F10"/>
  <c r="F9"/>
  <c r="D9"/>
  <c r="C9"/>
  <c r="F6"/>
</calcChain>
</file>

<file path=xl/sharedStrings.xml><?xml version="1.0" encoding="utf-8"?>
<sst xmlns="http://schemas.openxmlformats.org/spreadsheetml/2006/main" count="127" uniqueCount="99">
  <si>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</si>
  <si>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</si>
  <si>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</si>
  <si>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</si>
  <si>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24-7-02-3500-0454</t>
  </si>
  <si>
    <t>项目名称</t>
  </si>
  <si>
    <t>寿宁县福寿桥修缮工程</t>
  </si>
  <si>
    <t>项目单位</t>
  </si>
  <si>
    <t>寿宁县博物馆</t>
  </si>
  <si>
    <t>方案批复文号</t>
  </si>
  <si>
    <t>闽文物字﹝2022﹞286号</t>
  </si>
  <si>
    <t>中央财政补助经费申请金额</t>
  </si>
  <si>
    <t>中央财政补助经费审核金额</t>
  </si>
  <si>
    <t>项目概况</t>
  </si>
  <si>
    <t xml:space="preserve">    福寿桥又名坝头溪桥，属于贯木拱廊桥。福寿桥单跨于自西向东流水的犀溪之上，桥南头贴近山坎，因而向东、西两侧顺山脚做下坡台阶通行;桥北头桥台是在比较开阔的河岸滩地上砌筑而成的高台，东、西两侧也是较长的下坡台阶。桥拱架为典型的三节苗-五节苗贯木拱系统。福寿桥廊屋含引桥的总桥长49.35m，宽5.33m，拱跨32.45m。桥屋为四柱九檩抬穿斗式木构架，双坡顶悬山屋顶，共18间、76柱，桥屋内的两边设有木凳，桥身两檐下有全封闭式的风雨板。桥屋中央间设神龛，中祀观音，左祀真武大帝，右祀临水夫人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</si>
  <si>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</si>
  <si>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</si>
  <si>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</si>
  <si>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</si>
  <si>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</si>
  <si>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</si>
  <si>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</si>
  <si>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</si>
  <si>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</si>
  <si>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</si>
  <si>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</si>
  <si>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</si>
  <si>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部分工程量与设计文本不符，部分综合单价偏高，部分定额套用错误，给予调整。</t>
  </si>
  <si>
    <t>二</t>
  </si>
  <si>
    <t>工程建设其他费</t>
  </si>
  <si>
    <t>勘察费</t>
  </si>
  <si>
    <t>漏报项目调增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</si>
  <si>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</si>
  <si>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</si>
  <si>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</si>
  <si>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</si>
  <si>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</si>
  <si>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</si>
  <si>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</si>
  <si>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</si>
  <si>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</si>
  <si>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</si>
  <si>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</t>
  </si>
  <si>
    <t>按1%计取</t>
  </si>
  <si>
    <t>审计费</t>
  </si>
  <si>
    <t>按0.3%计取</t>
  </si>
  <si>
    <t>场地准备及临时设施费</t>
  </si>
  <si>
    <t>重复计算</t>
  </si>
  <si>
    <t>市场价</t>
  </si>
  <si>
    <t>三</t>
  </si>
  <si>
    <t>预备费</t>
  </si>
  <si>
    <t>按（一）+（二）之和的5%取费</t>
  </si>
  <si>
    <t>评审专家综合意见及建议</t>
  </si>
  <si>
    <t>评审专家签字</t>
  </si>
  <si>
    <t>寿宁县福寿桥修缮工程方案设计</t>
  </si>
  <si>
    <t xml:space="preserve">  项目编号：                                                                                           单位：元</t>
  </si>
  <si>
    <t>24-7-02-3500-0458</t>
  </si>
  <si>
    <t>单位元</t>
  </si>
  <si>
    <t>项目编码</t>
  </si>
  <si>
    <t>项目特征描述</t>
  </si>
  <si>
    <t>送审列</t>
  </si>
  <si>
    <t>审核列</t>
  </si>
  <si>
    <t>评审增减</t>
  </si>
  <si>
    <t>单位</t>
  </si>
  <si>
    <t>工程量</t>
  </si>
  <si>
    <t>综合单价</t>
  </si>
  <si>
    <t>合价</t>
  </si>
  <si>
    <t>拆除工程</t>
  </si>
  <si>
    <t>5</t>
  </si>
  <si>
    <t>010101006001</t>
  </si>
  <si>
    <t>挖淤泥、流砂</t>
  </si>
  <si>
    <t>(1)挖掘深度:清理福寿桥堆积淤泥- -挖机及人工清理</t>
  </si>
  <si>
    <t>m3</t>
  </si>
  <si>
    <t>6</t>
  </si>
  <si>
    <t>011607003001</t>
  </si>
  <si>
    <t>屋面附着层拆除</t>
  </si>
  <si>
    <t>(1)附着层种类:拆除青瓦屋面</t>
  </si>
  <si>
    <t>m2</t>
  </si>
  <si>
    <t>新制作工程</t>
  </si>
  <si>
    <t>21</t>
  </si>
  <si>
    <t>020602001001</t>
  </si>
  <si>
    <t>筒瓦屋面</t>
  </si>
  <si>
    <t>(1)屋面类型:筒瓦屋面
(2)瓦件规格尺寸:暂按定额消耗量计取</t>
  </si>
  <si>
    <t>45</t>
  </si>
  <si>
    <t>010702005001</t>
  </si>
  <si>
    <t>其他木构件</t>
  </si>
  <si>
    <t>(1)构件名称:神龛拆除重做
(2)构件规格尺寸:详FSQ-S-25</t>
  </si>
  <si>
    <t>项</t>
  </si>
  <si>
    <t>油漆工程</t>
  </si>
  <si>
    <t>措施费</t>
  </si>
  <si>
    <t>单价措施价</t>
  </si>
  <si>
    <t>总价措施价</t>
  </si>
  <si>
    <t>小计</t>
  </si>
  <si>
    <t>工程保险费</t>
    <phoneticPr fontId="23" type="noConversion"/>
  </si>
  <si>
    <t>专家咨询费</t>
    <phoneticPr fontId="23" type="noConversion"/>
  </si>
  <si>
    <t>交易中心咨询费</t>
    <phoneticPr fontId="23" type="noConversion"/>
  </si>
  <si>
    <t>测试化验加工费</t>
    <phoneticPr fontId="23" type="noConversion"/>
  </si>
  <si>
    <t>资料整理</t>
    <phoneticPr fontId="23" type="noConversion"/>
  </si>
  <si>
    <r>
      <t xml:space="preserve">   </t>
    </r>
    <r>
      <rPr>
        <sz val="12"/>
        <color theme="1"/>
        <rFont val="宋体"/>
        <charset val="134"/>
        <scheme val="minor"/>
      </rPr>
      <t>部分工程量与设计文本不符，部分综合单价偏高，给予调整。因工程费用调整，建设单位管理费、设计费、工程监理费、工程量清单和招标控制价编制费、招标代理费、工程保险费等因计算基数改变核减；勘察费、审计费、预备费等漏报予以调增；场地准备及临时设施费、专家咨询费、交易中心咨询费、测试化验加工费、资料整理等多报项目核减。经审核调整后，该项目造价总体基本合理。</t>
    </r>
    <phoneticPr fontId="23" type="noConversion"/>
  </si>
</sst>
</file>

<file path=xl/styles.xml><?xml version="1.0" encoding="utf-8"?>
<styleSheet xmlns="http://schemas.openxmlformats.org/spreadsheetml/2006/main">
  <numFmts count="4">
    <numFmt numFmtId="176" formatCode="0.00_ ;[Red]\-0.00\ "/>
    <numFmt numFmtId="177" formatCode="0.000"/>
    <numFmt numFmtId="178" formatCode="0.00_ "/>
    <numFmt numFmtId="179" formatCode="0.00_);[Red]\(0.00\)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b/>
      <sz val="10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7" fillId="0" borderId="0"/>
    <xf numFmtId="0" fontId="21" fillId="0" borderId="0"/>
    <xf numFmtId="0" fontId="22" fillId="0" borderId="0"/>
    <xf numFmtId="0" fontId="22" fillId="0" borderId="0">
      <alignment vertical="center"/>
    </xf>
    <xf numFmtId="0" fontId="17" fillId="0" borderId="0"/>
  </cellStyleXfs>
  <cellXfs count="93">
    <xf numFmtId="0" fontId="0" fillId="0" borderId="0" xfId="0"/>
    <xf numFmtId="176" fontId="0" fillId="0" borderId="0" xfId="0" applyNumberFormat="1"/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5" xfId="3" applyNumberFormat="1" applyFont="1" applyBorder="1" applyAlignment="1">
      <alignment horizontal="center" vertical="center" wrapText="1"/>
    </xf>
    <xf numFmtId="0" fontId="5" fillId="0" borderId="2" xfId="3" applyNumberFormat="1" applyFont="1" applyBorder="1" applyAlignment="1">
      <alignment horizontal="left" vertical="center" wrapText="1"/>
    </xf>
    <xf numFmtId="0" fontId="0" fillId="0" borderId="5" xfId="0" applyFont="1" applyBorder="1" applyAlignment="1"/>
    <xf numFmtId="0" fontId="0" fillId="0" borderId="6" xfId="0" applyBorder="1" applyAlignme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5" xfId="0" applyBorder="1" applyAlignment="1"/>
    <xf numFmtId="2" fontId="5" fillId="0" borderId="2" xfId="3" applyNumberFormat="1" applyFont="1" applyBorder="1" applyAlignment="1">
      <alignment horizontal="center" vertical="center" wrapText="1" shrinkToFit="1"/>
    </xf>
    <xf numFmtId="0" fontId="5" fillId="0" borderId="2" xfId="3" applyNumberFormat="1" applyFont="1" applyBorder="1" applyAlignment="1">
      <alignment horizontal="center" vertical="center" wrapText="1"/>
    </xf>
    <xf numFmtId="177" fontId="5" fillId="0" borderId="2" xfId="3" applyNumberFormat="1" applyFont="1" applyBorder="1" applyAlignment="1">
      <alignment horizontal="right" vertical="center" wrapText="1" shrinkToFit="1"/>
    </xf>
    <xf numFmtId="2" fontId="5" fillId="0" borderId="5" xfId="3" applyNumberFormat="1" applyFont="1" applyBorder="1" applyAlignment="1">
      <alignment horizontal="right" vertical="center" wrapText="1" shrinkToFit="1"/>
    </xf>
    <xf numFmtId="2" fontId="5" fillId="0" borderId="2" xfId="3" applyNumberFormat="1" applyFont="1" applyBorder="1" applyAlignment="1">
      <alignment horizontal="right" vertical="center" wrapText="1" shrinkToFit="1"/>
    </xf>
    <xf numFmtId="2" fontId="4" fillId="0" borderId="2" xfId="3" applyNumberFormat="1" applyFont="1" applyBorder="1" applyAlignment="1">
      <alignment horizontal="right" vertical="center" wrapText="1" shrinkToFit="1"/>
    </xf>
    <xf numFmtId="2" fontId="0" fillId="0" borderId="6" xfId="0" applyNumberFormat="1" applyBorder="1" applyAlignment="1"/>
    <xf numFmtId="177" fontId="5" fillId="0" borderId="2" xfId="3" applyNumberFormat="1" applyFont="1" applyFill="1" applyBorder="1" applyAlignment="1">
      <alignment horizontal="right" vertical="center" wrapText="1" shrinkToFit="1"/>
    </xf>
    <xf numFmtId="2" fontId="5" fillId="0" borderId="5" xfId="3" applyNumberFormat="1" applyFont="1" applyFill="1" applyBorder="1" applyAlignment="1">
      <alignment horizontal="right" vertical="center" wrapText="1" shrinkToFit="1"/>
    </xf>
    <xf numFmtId="2" fontId="5" fillId="0" borderId="2" xfId="3" applyNumberFormat="1" applyFont="1" applyFill="1" applyBorder="1" applyAlignment="1">
      <alignment horizontal="right" vertical="center" wrapText="1" shrinkToFit="1"/>
    </xf>
    <xf numFmtId="0" fontId="5" fillId="0" borderId="2" xfId="3" applyNumberFormat="1" applyFont="1" applyBorder="1" applyAlignment="1">
      <alignment vertical="center" wrapText="1"/>
    </xf>
    <xf numFmtId="2" fontId="7" fillId="0" borderId="2" xfId="3" applyNumberFormat="1" applyFont="1" applyBorder="1" applyAlignment="1">
      <alignment vertical="center" wrapText="1" shrinkToFit="1"/>
    </xf>
    <xf numFmtId="176" fontId="0" fillId="0" borderId="0" xfId="0" applyNumberFormat="1" applyFont="1" applyBorder="1" applyAlignment="1">
      <alignment vertical="center"/>
    </xf>
    <xf numFmtId="0" fontId="3" fillId="2" borderId="7" xfId="0" applyFont="1" applyFill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/>
    </xf>
    <xf numFmtId="0" fontId="0" fillId="0" borderId="7" xfId="0" applyBorder="1" applyAlignment="1"/>
    <xf numFmtId="176" fontId="0" fillId="0" borderId="2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8" fontId="13" fillId="0" borderId="2" xfId="0" applyNumberFormat="1" applyFont="1" applyFill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8" fontId="13" fillId="0" borderId="2" xfId="0" applyNumberFormat="1" applyFont="1" applyFill="1" applyBorder="1" applyAlignment="1">
      <alignment horizontal="center" vertical="center" wrapText="1"/>
    </xf>
    <xf numFmtId="178" fontId="14" fillId="0" borderId="2" xfId="0" applyNumberFormat="1" applyFont="1" applyFill="1" applyBorder="1" applyAlignment="1">
      <alignment horizontal="center" vertical="center" wrapText="1"/>
    </xf>
    <xf numFmtId="178" fontId="15" fillId="0" borderId="2" xfId="5" applyNumberFormat="1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178" fontId="17" fillId="0" borderId="2" xfId="1" applyNumberFormat="1" applyFont="1" applyFill="1" applyBorder="1" applyAlignment="1">
      <alignment vertical="center" wrapText="1"/>
    </xf>
    <xf numFmtId="178" fontId="16" fillId="0" borderId="2" xfId="0" applyNumberFormat="1" applyFont="1" applyFill="1" applyBorder="1" applyAlignment="1">
      <alignment horizontal="center" vertical="center" wrapText="1"/>
    </xf>
    <xf numFmtId="178" fontId="17" fillId="0" borderId="2" xfId="1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178" fontId="16" fillId="0" borderId="2" xfId="0" applyNumberFormat="1" applyFont="1" applyFill="1" applyBorder="1" applyAlignment="1">
      <alignment horizontal="right" vertical="center" wrapText="1"/>
    </xf>
    <xf numFmtId="178" fontId="16" fillId="4" borderId="2" xfId="0" applyNumberFormat="1" applyFont="1" applyFill="1" applyBorder="1" applyAlignment="1">
      <alignment horizontal="right" vertical="center" wrapText="1"/>
    </xf>
    <xf numFmtId="178" fontId="16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0" fontId="16" fillId="0" borderId="0" xfId="0" applyNumberFormat="1" applyFont="1" applyBorder="1" applyAlignment="1">
      <alignment horizontal="center" wrapText="1"/>
    </xf>
    <xf numFmtId="10" fontId="16" fillId="0" borderId="0" xfId="0" applyNumberFormat="1" applyFont="1" applyAlignment="1">
      <alignment horizontal="center" wrapText="1"/>
    </xf>
    <xf numFmtId="0" fontId="11" fillId="0" borderId="2" xfId="0" quotePrefix="1" applyFont="1" applyBorder="1" applyAlignment="1">
      <alignment horizontal="center" vertical="center" wrapText="1"/>
    </xf>
    <xf numFmtId="179" fontId="0" fillId="0" borderId="0" xfId="0" applyNumberFormat="1" applyBorder="1" applyAlignment="1">
      <alignment horizontal="center"/>
    </xf>
    <xf numFmtId="179" fontId="12" fillId="3" borderId="2" xfId="0" applyNumberFormat="1" applyFont="1" applyFill="1" applyBorder="1" applyAlignment="1">
      <alignment horizontal="center" vertical="center" wrapText="1"/>
    </xf>
    <xf numFmtId="179" fontId="12" fillId="0" borderId="2" xfId="0" applyNumberFormat="1" applyFont="1" applyBorder="1" applyAlignment="1">
      <alignment horizontal="center" vertical="center" wrapText="1"/>
    </xf>
    <xf numFmtId="179" fontId="11" fillId="0" borderId="2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center" vertical="center"/>
    </xf>
    <xf numFmtId="179" fontId="0" fillId="0" borderId="0" xfId="0" applyNumberFormat="1" applyAlignment="1">
      <alignment horizontal="center"/>
    </xf>
    <xf numFmtId="0" fontId="12" fillId="3" borderId="5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/>
    </xf>
    <xf numFmtId="0" fontId="12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5" fillId="0" borderId="5" xfId="3" applyNumberFormat="1" applyFont="1" applyBorder="1" applyAlignment="1">
      <alignment horizontal="center" vertical="center" wrapText="1"/>
    </xf>
    <xf numFmtId="0" fontId="5" fillId="0" borderId="6" xfId="3" applyNumberFormat="1" applyFont="1" applyBorder="1" applyAlignment="1">
      <alignment horizontal="center" vertical="center" wrapText="1"/>
    </xf>
    <xf numFmtId="0" fontId="5" fillId="0" borderId="7" xfId="3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3" applyNumberFormat="1" applyFont="1" applyBorder="1" applyAlignment="1">
      <alignment horizontal="center" vertical="center" wrapText="1"/>
    </xf>
    <xf numFmtId="0" fontId="4" fillId="0" borderId="3" xfId="3" applyNumberFormat="1" applyFont="1" applyBorder="1" applyAlignment="1">
      <alignment horizontal="center" vertical="center" wrapText="1"/>
    </xf>
    <xf numFmtId="0" fontId="4" fillId="0" borderId="4" xfId="3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76" fontId="8" fillId="0" borderId="2" xfId="3" applyNumberFormat="1" applyFont="1" applyBorder="1" applyAlignment="1">
      <alignment horizontal="center" vertical="center" wrapText="1"/>
    </xf>
  </cellXfs>
  <cellStyles count="6">
    <cellStyle name="Normal" xfId="3"/>
    <cellStyle name="常规" xfId="0" builtinId="0"/>
    <cellStyle name="常规 2" xfId="4"/>
    <cellStyle name="常规 2 2" xfId="2"/>
    <cellStyle name="常规 3" xfId="5"/>
    <cellStyle name="常规 3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topLeftCell="A13" workbookViewId="0">
      <selection activeCell="I26" sqref="I26"/>
    </sheetView>
  </sheetViews>
  <sheetFormatPr defaultColWidth="9" defaultRowHeight="13.5"/>
  <cols>
    <col min="1" max="1" width="5.125" style="32" customWidth="1"/>
    <col min="2" max="2" width="25" style="32" customWidth="1"/>
    <col min="3" max="3" width="14.625" style="32" customWidth="1"/>
    <col min="4" max="4" width="16.875" style="32" customWidth="1"/>
    <col min="5" max="5" width="22.5" style="32" customWidth="1"/>
    <col min="6" max="6" width="15.625" style="65" customWidth="1"/>
    <col min="7" max="7" width="14.5" style="32" customWidth="1"/>
    <col min="8" max="8" width="9" style="32"/>
    <col min="9" max="9" width="20.5" style="32" customWidth="1"/>
    <col min="10" max="10" width="10.375" style="32"/>
    <col min="11" max="11" width="12.625" style="32"/>
    <col min="12" max="12" width="11.5" style="32"/>
    <col min="13" max="16384" width="9" style="32"/>
  </cols>
  <sheetData>
    <row r="1" spans="1:7" ht="40.5" customHeight="1">
      <c r="A1" s="78" t="s">
        <v>0</v>
      </c>
      <c r="B1" s="78"/>
      <c r="C1" s="78"/>
      <c r="D1" s="78"/>
      <c r="E1" s="78"/>
      <c r="F1" s="78"/>
      <c r="G1" s="78"/>
    </row>
    <row r="2" spans="1:7">
      <c r="A2" s="33"/>
      <c r="B2" s="33"/>
      <c r="C2" s="33"/>
      <c r="D2" s="33"/>
      <c r="E2" s="33"/>
      <c r="F2" s="60"/>
      <c r="G2" s="33"/>
    </row>
    <row r="3" spans="1:7" ht="20.65" customHeight="1">
      <c r="A3" s="79" t="s">
        <v>1</v>
      </c>
      <c r="B3" s="79"/>
      <c r="C3" s="79"/>
      <c r="D3" s="34"/>
      <c r="E3" s="34"/>
      <c r="F3" s="80" t="s">
        <v>2</v>
      </c>
      <c r="G3" s="80"/>
    </row>
    <row r="4" spans="1:7" s="31" customFormat="1" ht="49.15" customHeight="1">
      <c r="A4" s="69" t="s">
        <v>3</v>
      </c>
      <c r="B4" s="69"/>
      <c r="C4" s="74" t="s">
        <v>4</v>
      </c>
      <c r="D4" s="74"/>
      <c r="E4" s="35" t="s">
        <v>5</v>
      </c>
      <c r="F4" s="74" t="s">
        <v>6</v>
      </c>
      <c r="G4" s="74"/>
    </row>
    <row r="5" spans="1:7" s="31" customFormat="1" ht="39" customHeight="1">
      <c r="A5" s="69" t="s">
        <v>7</v>
      </c>
      <c r="B5" s="69"/>
      <c r="C5" s="74" t="s">
        <v>8</v>
      </c>
      <c r="D5" s="74"/>
      <c r="E5" s="35" t="s">
        <v>9</v>
      </c>
      <c r="F5" s="74" t="s">
        <v>10</v>
      </c>
      <c r="G5" s="74"/>
    </row>
    <row r="6" spans="1:7" s="31" customFormat="1" ht="32.65" customHeight="1">
      <c r="A6" s="69" t="s">
        <v>11</v>
      </c>
      <c r="B6" s="69"/>
      <c r="C6" s="75">
        <f>C9</f>
        <v>1078908.79</v>
      </c>
      <c r="D6" s="76"/>
      <c r="E6" s="35" t="s">
        <v>12</v>
      </c>
      <c r="F6" s="77">
        <f>F9</f>
        <v>755123.39862330002</v>
      </c>
      <c r="G6" s="77"/>
    </row>
    <row r="7" spans="1:7" s="31" customFormat="1" ht="102" customHeight="1">
      <c r="A7" s="69" t="s">
        <v>13</v>
      </c>
      <c r="B7" s="69"/>
      <c r="C7" s="70" t="s">
        <v>14</v>
      </c>
      <c r="D7" s="70"/>
      <c r="E7" s="70"/>
      <c r="F7" s="70"/>
      <c r="G7" s="70"/>
    </row>
    <row r="8" spans="1:7" s="31" customFormat="1" ht="45" customHeight="1">
      <c r="A8" s="69" t="s">
        <v>15</v>
      </c>
      <c r="B8" s="69"/>
      <c r="C8" s="35" t="s">
        <v>16</v>
      </c>
      <c r="D8" s="35" t="s">
        <v>17</v>
      </c>
      <c r="E8" s="35" t="s">
        <v>18</v>
      </c>
      <c r="F8" s="61" t="s">
        <v>19</v>
      </c>
      <c r="G8" s="35" t="s">
        <v>20</v>
      </c>
    </row>
    <row r="9" spans="1:7" s="31" customFormat="1" ht="57" customHeight="1">
      <c r="A9" s="36" t="s">
        <v>21</v>
      </c>
      <c r="B9" s="36" t="s">
        <v>22</v>
      </c>
      <c r="C9" s="37">
        <f>C10+C11+C25</f>
        <v>1078908.79</v>
      </c>
      <c r="D9" s="38">
        <f>D10+D11+D25</f>
        <v>-323785.39137670002</v>
      </c>
      <c r="E9" s="59" t="s">
        <v>23</v>
      </c>
      <c r="F9" s="62">
        <f>C9+D9</f>
        <v>755123.39862330002</v>
      </c>
      <c r="G9" s="59" t="s">
        <v>24</v>
      </c>
    </row>
    <row r="10" spans="1:7" s="31" customFormat="1" ht="48.6" customHeight="1">
      <c r="A10" s="39" t="s">
        <v>25</v>
      </c>
      <c r="B10" s="40" t="s">
        <v>26</v>
      </c>
      <c r="C10" s="41">
        <v>794118</v>
      </c>
      <c r="D10" s="42">
        <v>-168648.23</v>
      </c>
      <c r="E10" s="55" t="s">
        <v>27</v>
      </c>
      <c r="F10" s="62">
        <f>C10+D10</f>
        <v>625469.77</v>
      </c>
      <c r="G10" s="59" t="s">
        <v>24</v>
      </c>
    </row>
    <row r="11" spans="1:7" s="31" customFormat="1" ht="30" customHeight="1">
      <c r="A11" s="40" t="s">
        <v>28</v>
      </c>
      <c r="B11" s="40" t="s">
        <v>29</v>
      </c>
      <c r="C11" s="43">
        <f>SUM(C12:C24)</f>
        <v>284790.78999999998</v>
      </c>
      <c r="D11" s="41">
        <f>F11-C11</f>
        <v>-191095.418454</v>
      </c>
      <c r="E11" s="55"/>
      <c r="F11" s="62">
        <f>SUM(F12:F19)</f>
        <v>93695.371545999995</v>
      </c>
      <c r="G11" s="49"/>
    </row>
    <row r="12" spans="1:7" s="31" customFormat="1" ht="23.65" customHeight="1">
      <c r="A12" s="44">
        <v>1</v>
      </c>
      <c r="B12" s="45" t="s">
        <v>30</v>
      </c>
      <c r="C12" s="46">
        <v>11475.25</v>
      </c>
      <c r="D12" s="47">
        <f>F12-C12</f>
        <v>1034.1454000000001</v>
      </c>
      <c r="E12" s="49" t="s">
        <v>31</v>
      </c>
      <c r="F12" s="63">
        <f>F10*0.02</f>
        <v>12509.395399999999</v>
      </c>
      <c r="G12" s="55" t="s">
        <v>32</v>
      </c>
    </row>
    <row r="13" spans="1:7" s="31" customFormat="1" ht="20.65" customHeight="1">
      <c r="A13" s="44">
        <v>2</v>
      </c>
      <c r="B13" s="45" t="s">
        <v>33</v>
      </c>
      <c r="C13" s="46">
        <v>97594.42</v>
      </c>
      <c r="D13" s="47">
        <f t="shared" ref="D13:D25" si="0">F13-C13</f>
        <v>-60066.233800000002</v>
      </c>
      <c r="E13" s="49" t="s">
        <v>34</v>
      </c>
      <c r="F13" s="63">
        <f>F10*0.06</f>
        <v>37528.186199999996</v>
      </c>
      <c r="G13" s="55" t="s">
        <v>35</v>
      </c>
    </row>
    <row r="14" spans="1:7" s="31" customFormat="1" ht="24.6" customHeight="1">
      <c r="A14" s="44">
        <v>3</v>
      </c>
      <c r="B14" s="45" t="s">
        <v>36</v>
      </c>
      <c r="C14" s="46">
        <v>28769.86</v>
      </c>
      <c r="D14" s="47">
        <f t="shared" si="0"/>
        <v>-8129.3575899999996</v>
      </c>
      <c r="E14" s="49" t="s">
        <v>34</v>
      </c>
      <c r="F14" s="63">
        <f>F10*0.033</f>
        <v>20640.502410000001</v>
      </c>
      <c r="G14" s="55" t="s">
        <v>37</v>
      </c>
    </row>
    <row r="15" spans="1:7" s="31" customFormat="1" ht="20.65" customHeight="1">
      <c r="A15" s="44">
        <v>4</v>
      </c>
      <c r="B15" s="45" t="s">
        <v>38</v>
      </c>
      <c r="C15" s="48">
        <v>17436.28</v>
      </c>
      <c r="D15" s="47">
        <f t="shared" si="0"/>
        <v>-8054.2334499999997</v>
      </c>
      <c r="E15" s="49" t="s">
        <v>34</v>
      </c>
      <c r="F15" s="64">
        <f>F10*0.015</f>
        <v>9382.0465499999991</v>
      </c>
      <c r="G15" s="55" t="s">
        <v>39</v>
      </c>
    </row>
    <row r="16" spans="1:7" s="31" customFormat="1" ht="23.65" customHeight="1">
      <c r="A16" s="49">
        <v>5</v>
      </c>
      <c r="B16" s="50" t="s">
        <v>40</v>
      </c>
      <c r="C16" s="48">
        <v>50565.21</v>
      </c>
      <c r="D16" s="47">
        <f t="shared" si="0"/>
        <v>-46937.485333999997</v>
      </c>
      <c r="E16" s="49" t="s">
        <v>34</v>
      </c>
      <c r="F16" s="63">
        <f>F10*0.0058</f>
        <v>3627.7246660000001</v>
      </c>
      <c r="G16" s="55" t="s">
        <v>41</v>
      </c>
    </row>
    <row r="17" spans="1:10" s="31" customFormat="1" ht="21.6" customHeight="1">
      <c r="A17" s="51">
        <v>6</v>
      </c>
      <c r="B17" s="45" t="s">
        <v>42</v>
      </c>
      <c r="C17" s="48">
        <v>34872.559999999998</v>
      </c>
      <c r="D17" s="47">
        <f t="shared" si="0"/>
        <v>-28617.862300000001</v>
      </c>
      <c r="E17" s="49" t="s">
        <v>34</v>
      </c>
      <c r="F17" s="63">
        <f>F10*0.01</f>
        <v>6254.6976999999997</v>
      </c>
      <c r="G17" s="55" t="s">
        <v>43</v>
      </c>
    </row>
    <row r="18" spans="1:10" s="31" customFormat="1" ht="25.15" customHeight="1">
      <c r="A18" s="44">
        <v>7</v>
      </c>
      <c r="B18" s="45" t="s">
        <v>44</v>
      </c>
      <c r="C18" s="48">
        <v>0</v>
      </c>
      <c r="D18" s="47">
        <f t="shared" si="0"/>
        <v>1876.40931</v>
      </c>
      <c r="E18" s="49" t="s">
        <v>31</v>
      </c>
      <c r="F18" s="63">
        <f>F10*0.003</f>
        <v>1876.40931</v>
      </c>
      <c r="G18" s="55" t="s">
        <v>45</v>
      </c>
    </row>
    <row r="19" spans="1:10" s="31" customFormat="1" ht="26.1" customHeight="1">
      <c r="A19" s="44">
        <v>8</v>
      </c>
      <c r="B19" s="45" t="s">
        <v>93</v>
      </c>
      <c r="C19" s="48">
        <v>8718.14</v>
      </c>
      <c r="D19" s="47">
        <f t="shared" si="0"/>
        <v>-6841.7306900000003</v>
      </c>
      <c r="E19" s="49" t="s">
        <v>34</v>
      </c>
      <c r="F19" s="63">
        <f>F10*0.003</f>
        <v>1876.40931</v>
      </c>
      <c r="G19" s="55" t="s">
        <v>45</v>
      </c>
    </row>
    <row r="20" spans="1:10" s="31" customFormat="1" ht="26.1" customHeight="1">
      <c r="A20" s="44">
        <v>9</v>
      </c>
      <c r="B20" s="45" t="s">
        <v>46</v>
      </c>
      <c r="C20" s="48">
        <v>4359.07</v>
      </c>
      <c r="D20" s="47">
        <f t="shared" si="0"/>
        <v>-4359.07</v>
      </c>
      <c r="E20" s="49" t="s">
        <v>47</v>
      </c>
      <c r="F20" s="63">
        <v>0</v>
      </c>
      <c r="G20" s="55" t="s">
        <v>48</v>
      </c>
    </row>
    <row r="21" spans="1:10" s="31" customFormat="1" ht="26.1" customHeight="1">
      <c r="A21" s="44">
        <v>10</v>
      </c>
      <c r="B21" s="51" t="s">
        <v>94</v>
      </c>
      <c r="C21" s="52">
        <v>10000</v>
      </c>
      <c r="D21" s="47">
        <f t="shared" si="0"/>
        <v>-10000</v>
      </c>
      <c r="E21" s="49" t="s">
        <v>47</v>
      </c>
      <c r="F21" s="63">
        <v>0</v>
      </c>
      <c r="G21" s="56" t="s">
        <v>48</v>
      </c>
    </row>
    <row r="22" spans="1:10" s="31" customFormat="1" ht="26.1" customHeight="1">
      <c r="A22" s="44">
        <v>11</v>
      </c>
      <c r="B22" s="51" t="s">
        <v>95</v>
      </c>
      <c r="C22" s="52">
        <v>10000</v>
      </c>
      <c r="D22" s="47">
        <f t="shared" si="0"/>
        <v>-10000</v>
      </c>
      <c r="E22" s="49" t="s">
        <v>47</v>
      </c>
      <c r="F22" s="63">
        <v>0</v>
      </c>
      <c r="G22" s="56" t="s">
        <v>48</v>
      </c>
    </row>
    <row r="23" spans="1:10" s="31" customFormat="1" ht="26.1" customHeight="1">
      <c r="A23" s="44">
        <v>12</v>
      </c>
      <c r="B23" s="51" t="s">
        <v>96</v>
      </c>
      <c r="C23" s="52">
        <v>8000</v>
      </c>
      <c r="D23" s="47">
        <f t="shared" si="0"/>
        <v>-8000</v>
      </c>
      <c r="E23" s="49" t="s">
        <v>47</v>
      </c>
      <c r="F23" s="63">
        <v>0</v>
      </c>
      <c r="G23" s="56" t="s">
        <v>48</v>
      </c>
    </row>
    <row r="24" spans="1:10" s="31" customFormat="1" ht="26.1" customHeight="1">
      <c r="A24" s="44">
        <v>13</v>
      </c>
      <c r="B24" s="51" t="s">
        <v>97</v>
      </c>
      <c r="C24" s="52">
        <v>3000</v>
      </c>
      <c r="D24" s="47">
        <f t="shared" si="0"/>
        <v>-3000</v>
      </c>
      <c r="E24" s="49" t="s">
        <v>47</v>
      </c>
      <c r="F24" s="63">
        <v>0</v>
      </c>
      <c r="G24" s="56" t="s">
        <v>48</v>
      </c>
    </row>
    <row r="25" spans="1:10" s="31" customFormat="1" ht="26.1" customHeight="1">
      <c r="A25" s="40" t="s">
        <v>49</v>
      </c>
      <c r="B25" s="40" t="s">
        <v>50</v>
      </c>
      <c r="C25" s="53">
        <v>0</v>
      </c>
      <c r="D25" s="54">
        <f t="shared" si="0"/>
        <v>35958.257077299997</v>
      </c>
      <c r="E25" s="49" t="s">
        <v>31</v>
      </c>
      <c r="F25" s="62">
        <f>(F10+F11)*0.05</f>
        <v>35958.257077299997</v>
      </c>
      <c r="G25" s="56" t="s">
        <v>51</v>
      </c>
    </row>
    <row r="26" spans="1:10" s="31" customFormat="1" ht="81" customHeight="1">
      <c r="A26" s="71" t="s">
        <v>52</v>
      </c>
      <c r="B26" s="72"/>
      <c r="C26" s="73" t="s">
        <v>98</v>
      </c>
      <c r="D26" s="70"/>
      <c r="E26" s="70"/>
      <c r="F26" s="70"/>
      <c r="G26" s="70"/>
    </row>
    <row r="27" spans="1:10" s="31" customFormat="1" ht="75" customHeight="1">
      <c r="A27" s="66" t="s">
        <v>53</v>
      </c>
      <c r="B27" s="67"/>
      <c r="C27" s="68"/>
      <c r="D27" s="68"/>
      <c r="E27" s="68"/>
      <c r="F27" s="68"/>
      <c r="G27" s="68"/>
    </row>
    <row r="28" spans="1:10" s="31" customFormat="1" ht="20.25" customHeight="1">
      <c r="A28" s="32"/>
      <c r="B28" s="32"/>
      <c r="C28" s="32"/>
      <c r="D28" s="32"/>
      <c r="E28" s="32"/>
      <c r="F28" s="65"/>
      <c r="G28" s="32"/>
    </row>
    <row r="29" spans="1:10" s="31" customFormat="1" ht="17.25" customHeight="1">
      <c r="A29" s="32"/>
      <c r="B29" s="32"/>
      <c r="C29" s="32"/>
      <c r="D29" s="32"/>
      <c r="E29" s="32"/>
      <c r="F29" s="65"/>
      <c r="G29" s="32"/>
      <c r="I29" s="57"/>
      <c r="J29" s="2"/>
    </row>
    <row r="30" spans="1:10" s="31" customFormat="1" ht="18" customHeight="1">
      <c r="A30" s="32"/>
      <c r="B30" s="32"/>
      <c r="C30" s="32"/>
      <c r="D30" s="32"/>
      <c r="E30" s="32"/>
      <c r="F30" s="65"/>
      <c r="G30" s="32"/>
      <c r="I30" s="57"/>
      <c r="J30" s="2"/>
    </row>
    <row r="31" spans="1:10" s="31" customFormat="1" ht="17.25" customHeight="1">
      <c r="A31" s="32"/>
      <c r="B31" s="32"/>
      <c r="C31" s="32"/>
      <c r="D31" s="32"/>
      <c r="E31" s="32"/>
      <c r="F31" s="65"/>
      <c r="G31" s="32"/>
      <c r="I31" s="57"/>
      <c r="J31" s="2"/>
    </row>
    <row r="32" spans="1:10" s="31" customFormat="1" ht="33" customHeight="1">
      <c r="A32" s="32"/>
      <c r="B32" s="32"/>
      <c r="C32" s="32"/>
      <c r="D32" s="32"/>
      <c r="E32" s="32"/>
      <c r="F32" s="65"/>
      <c r="G32" s="32"/>
      <c r="I32" s="58"/>
    </row>
    <row r="33" spans="1:9" s="31" customFormat="1" ht="18" customHeight="1">
      <c r="A33" s="32"/>
      <c r="B33" s="32"/>
      <c r="C33" s="32"/>
      <c r="D33" s="32"/>
      <c r="E33" s="32"/>
      <c r="F33" s="65"/>
      <c r="G33" s="32"/>
      <c r="I33" s="58"/>
    </row>
    <row r="34" spans="1:9" s="31" customFormat="1" ht="18" customHeight="1">
      <c r="A34" s="32"/>
      <c r="B34" s="32"/>
      <c r="C34" s="32"/>
      <c r="D34" s="32"/>
      <c r="E34" s="32"/>
      <c r="F34" s="65"/>
      <c r="G34" s="32"/>
      <c r="I34" s="58"/>
    </row>
    <row r="35" spans="1:9" s="31" customFormat="1" ht="18" customHeight="1">
      <c r="A35" s="32"/>
      <c r="B35" s="32"/>
      <c r="C35" s="32"/>
      <c r="D35" s="32"/>
      <c r="E35" s="32"/>
      <c r="F35" s="65"/>
      <c r="G35" s="32"/>
      <c r="I35" s="58"/>
    </row>
    <row r="36" spans="1:9" s="31" customFormat="1">
      <c r="A36" s="32"/>
      <c r="B36" s="32"/>
      <c r="C36" s="32"/>
      <c r="D36" s="32"/>
      <c r="E36" s="32"/>
      <c r="F36" s="65"/>
      <c r="G36" s="32"/>
    </row>
    <row r="37" spans="1:9" s="31" customFormat="1" ht="84" customHeight="1">
      <c r="A37" s="32"/>
      <c r="B37" s="32"/>
      <c r="C37" s="32"/>
      <c r="D37" s="32"/>
      <c r="E37" s="32"/>
      <c r="F37" s="65"/>
      <c r="G37" s="32"/>
    </row>
    <row r="38" spans="1:9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27:B27"/>
    <mergeCell ref="C27:G27"/>
    <mergeCell ref="A7:B7"/>
    <mergeCell ref="C7:G7"/>
    <mergeCell ref="A8:B8"/>
    <mergeCell ref="A26:B26"/>
    <mergeCell ref="C26:G26"/>
  </mergeCells>
  <phoneticPr fontId="23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zoomScale="150" zoomScaleNormal="150" workbookViewId="0">
      <selection activeCell="D20" sqref="D20"/>
    </sheetView>
  </sheetViews>
  <sheetFormatPr defaultColWidth="9" defaultRowHeight="13.5"/>
  <cols>
    <col min="2" max="2" width="14" customWidth="1"/>
    <col min="3" max="3" width="11.375" customWidth="1"/>
    <col min="4" max="4" width="14.375" customWidth="1"/>
    <col min="8" max="8" width="11.5" customWidth="1"/>
    <col min="12" max="12" width="10.5" customWidth="1"/>
    <col min="13" max="13" width="13.75" style="1"/>
  </cols>
  <sheetData>
    <row r="1" spans="1:13">
      <c r="A1" s="88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>
      <c r="A2" s="3" t="s">
        <v>55</v>
      </c>
      <c r="B2" s="4"/>
      <c r="C2" s="90" t="s">
        <v>56</v>
      </c>
      <c r="D2" s="90"/>
      <c r="E2" s="90"/>
      <c r="F2" s="4"/>
      <c r="G2" s="4"/>
      <c r="H2" s="4"/>
      <c r="I2" s="4"/>
      <c r="J2" s="4"/>
      <c r="K2" s="4"/>
      <c r="L2" s="4"/>
      <c r="M2" s="26" t="s">
        <v>57</v>
      </c>
    </row>
    <row r="3" spans="1:13">
      <c r="A3" s="84" t="s">
        <v>21</v>
      </c>
      <c r="B3" s="84" t="s">
        <v>58</v>
      </c>
      <c r="C3" s="85" t="s">
        <v>5</v>
      </c>
      <c r="D3" s="86" t="s">
        <v>59</v>
      </c>
      <c r="E3" s="91" t="s">
        <v>60</v>
      </c>
      <c r="F3" s="91"/>
      <c r="G3" s="91"/>
      <c r="H3" s="91"/>
      <c r="I3" s="91" t="s">
        <v>61</v>
      </c>
      <c r="J3" s="91"/>
      <c r="K3" s="91"/>
      <c r="L3" s="91"/>
      <c r="M3" s="92" t="s">
        <v>62</v>
      </c>
    </row>
    <row r="4" spans="1:13">
      <c r="A4" s="84"/>
      <c r="B4" s="84"/>
      <c r="C4" s="85"/>
      <c r="D4" s="87"/>
      <c r="E4" s="14" t="s">
        <v>63</v>
      </c>
      <c r="F4" s="14" t="s">
        <v>64</v>
      </c>
      <c r="G4" s="14" t="s">
        <v>65</v>
      </c>
      <c r="H4" s="14" t="s">
        <v>66</v>
      </c>
      <c r="I4" s="14" t="s">
        <v>63</v>
      </c>
      <c r="J4" s="14" t="s">
        <v>64</v>
      </c>
      <c r="K4" s="14" t="s">
        <v>65</v>
      </c>
      <c r="L4" s="14" t="s">
        <v>66</v>
      </c>
      <c r="M4" s="92"/>
    </row>
    <row r="5" spans="1:13">
      <c r="A5" s="5" t="s">
        <v>67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27"/>
    </row>
    <row r="6" spans="1:13" ht="33.75">
      <c r="A6" s="7" t="s">
        <v>68</v>
      </c>
      <c r="B6" s="8" t="s">
        <v>69</v>
      </c>
      <c r="C6" s="8" t="s">
        <v>70</v>
      </c>
      <c r="D6" s="8" t="s">
        <v>71</v>
      </c>
      <c r="E6" s="15" t="s">
        <v>72</v>
      </c>
      <c r="F6" s="16">
        <v>1800</v>
      </c>
      <c r="G6" s="17">
        <v>14.35</v>
      </c>
      <c r="H6" s="18">
        <v>25830</v>
      </c>
      <c r="I6" s="15" t="s">
        <v>72</v>
      </c>
      <c r="J6" s="21">
        <v>100</v>
      </c>
      <c r="K6" s="17">
        <v>14.35</v>
      </c>
      <c r="L6" s="18">
        <f>J6*K6</f>
        <v>1435</v>
      </c>
      <c r="M6" s="28">
        <f>L6-H6</f>
        <v>-24395</v>
      </c>
    </row>
    <row r="7" spans="1:13" ht="33" customHeight="1">
      <c r="A7" s="7" t="s">
        <v>73</v>
      </c>
      <c r="B7" s="8" t="s">
        <v>74</v>
      </c>
      <c r="C7" s="8" t="s">
        <v>75</v>
      </c>
      <c r="D7" s="8" t="s">
        <v>76</v>
      </c>
      <c r="E7" s="15" t="s">
        <v>77</v>
      </c>
      <c r="F7" s="16">
        <v>618.04300000000001</v>
      </c>
      <c r="G7" s="17">
        <v>32.89</v>
      </c>
      <c r="H7" s="18">
        <v>20327.43</v>
      </c>
      <c r="I7" s="15" t="s">
        <v>77</v>
      </c>
      <c r="J7" s="16">
        <v>618.04300000000001</v>
      </c>
      <c r="K7" s="22">
        <v>23.95</v>
      </c>
      <c r="L7" s="18">
        <f>J7*K7</f>
        <v>14802.129849999999</v>
      </c>
      <c r="M7" s="28">
        <f>L7-H7</f>
        <v>-5525.30015</v>
      </c>
    </row>
    <row r="8" spans="1:13">
      <c r="A8" s="81" t="s">
        <v>78</v>
      </c>
      <c r="B8" s="82"/>
      <c r="C8" s="82"/>
      <c r="D8" s="82"/>
      <c r="E8" s="82"/>
      <c r="F8" s="82"/>
      <c r="G8" s="82"/>
      <c r="H8" s="83"/>
      <c r="I8" s="15"/>
      <c r="J8" s="16"/>
      <c r="K8" s="17"/>
      <c r="L8" s="18"/>
      <c r="M8" s="28"/>
    </row>
    <row r="9" spans="1:13" ht="45">
      <c r="A9" s="7" t="s">
        <v>79</v>
      </c>
      <c r="B9" s="8" t="s">
        <v>80</v>
      </c>
      <c r="C9" s="8" t="s">
        <v>81</v>
      </c>
      <c r="D9" s="8" t="s">
        <v>82</v>
      </c>
      <c r="E9" s="15" t="s">
        <v>77</v>
      </c>
      <c r="F9" s="16">
        <v>123.518</v>
      </c>
      <c r="G9" s="17">
        <v>482.15</v>
      </c>
      <c r="H9" s="18">
        <v>59554.2</v>
      </c>
      <c r="I9" s="15" t="s">
        <v>77</v>
      </c>
      <c r="J9" s="21">
        <v>0</v>
      </c>
      <c r="K9" s="22">
        <v>482.15</v>
      </c>
      <c r="L9" s="23">
        <f>J9*K9</f>
        <v>0</v>
      </c>
      <c r="M9" s="28">
        <f>L9-H9</f>
        <v>-59554.2</v>
      </c>
    </row>
    <row r="10" spans="1:13" ht="45">
      <c r="A10" s="7" t="s">
        <v>83</v>
      </c>
      <c r="B10" s="8" t="s">
        <v>84</v>
      </c>
      <c r="C10" s="8" t="s">
        <v>85</v>
      </c>
      <c r="D10" s="8" t="s">
        <v>86</v>
      </c>
      <c r="E10" s="15" t="s">
        <v>87</v>
      </c>
      <c r="F10" s="16">
        <v>1</v>
      </c>
      <c r="G10" s="18">
        <v>129173.72</v>
      </c>
      <c r="H10" s="18">
        <v>129173.72</v>
      </c>
      <c r="I10" s="15" t="s">
        <v>87</v>
      </c>
      <c r="J10" s="16">
        <v>1</v>
      </c>
      <c r="K10" s="17">
        <v>50000</v>
      </c>
      <c r="L10" s="18">
        <f t="shared" ref="L10" si="0">J10*K10</f>
        <v>50000</v>
      </c>
      <c r="M10" s="28">
        <f t="shared" ref="M10" si="1">L10-H10</f>
        <v>-79173.72</v>
      </c>
    </row>
    <row r="11" spans="1:13">
      <c r="A11" s="81" t="s">
        <v>88</v>
      </c>
      <c r="B11" s="82"/>
      <c r="C11" s="82"/>
      <c r="D11" s="82"/>
      <c r="E11" s="82"/>
      <c r="F11" s="82"/>
      <c r="G11" s="82"/>
      <c r="H11" s="83"/>
      <c r="I11" s="15"/>
      <c r="J11" s="16"/>
      <c r="K11" s="17"/>
      <c r="L11" s="18"/>
      <c r="M11" s="28"/>
    </row>
    <row r="12" spans="1:13">
      <c r="A12" s="9" t="s">
        <v>89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29"/>
    </row>
    <row r="13" spans="1:13">
      <c r="A13" s="11"/>
      <c r="B13" s="8"/>
      <c r="C13" s="8" t="s">
        <v>90</v>
      </c>
      <c r="D13" s="8"/>
      <c r="E13" s="15"/>
      <c r="F13" s="16"/>
      <c r="G13" s="17"/>
      <c r="H13" s="18">
        <v>88367.360000000001</v>
      </c>
      <c r="I13" s="15"/>
      <c r="J13" s="16"/>
      <c r="K13" s="24"/>
      <c r="L13" s="18">
        <v>88367.360000000001</v>
      </c>
      <c r="M13" s="28">
        <f t="shared" ref="M13" si="2">L13-H13</f>
        <v>0</v>
      </c>
    </row>
    <row r="14" spans="1:13">
      <c r="A14" s="11"/>
      <c r="B14" s="8"/>
      <c r="C14" s="8" t="s">
        <v>91</v>
      </c>
      <c r="D14" s="8"/>
      <c r="E14" s="15"/>
      <c r="F14" s="16"/>
      <c r="G14" s="17"/>
      <c r="H14" s="19">
        <v>11247</v>
      </c>
      <c r="I14" s="15"/>
      <c r="J14" s="16"/>
      <c r="K14" s="24"/>
      <c r="L14" s="25">
        <v>11247</v>
      </c>
      <c r="M14" s="28">
        <f t="shared" ref="M14" si="3">L14-H14</f>
        <v>0</v>
      </c>
    </row>
    <row r="15" spans="1:13">
      <c r="A15" s="12" t="s">
        <v>92</v>
      </c>
      <c r="B15" s="13"/>
      <c r="C15" s="10"/>
      <c r="D15" s="10"/>
      <c r="E15" s="10"/>
      <c r="F15" s="10"/>
      <c r="G15" s="10"/>
      <c r="H15" s="20">
        <f>SUM(H6:H14)</f>
        <v>334499.71000000002</v>
      </c>
      <c r="I15" s="10"/>
      <c r="J15" s="10"/>
      <c r="K15" s="10"/>
      <c r="L15" s="20">
        <f>SUM(L6:L14)</f>
        <v>165851.48985000001</v>
      </c>
      <c r="M15" s="30">
        <f>SUM(M6:M14)</f>
        <v>-168648.22015000001</v>
      </c>
    </row>
  </sheetData>
  <mergeCells count="11">
    <mergeCell ref="A1:M1"/>
    <mergeCell ref="C2:E2"/>
    <mergeCell ref="E3:H3"/>
    <mergeCell ref="I3:L3"/>
    <mergeCell ref="A8:H8"/>
    <mergeCell ref="M3:M4"/>
    <mergeCell ref="A11:H11"/>
    <mergeCell ref="A3:A4"/>
    <mergeCell ref="B3:B4"/>
    <mergeCell ref="C3:C4"/>
    <mergeCell ref="D3:D4"/>
  </mergeCells>
  <phoneticPr fontId="23" type="noConversion"/>
  <pageMargins left="0.69930555555555596" right="0.69930555555555596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增减明细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Administrator</cp:lastModifiedBy>
  <cp:lastPrinted>2024-09-06T03:19:56Z</cp:lastPrinted>
  <dcterms:created xsi:type="dcterms:W3CDTF">2006-09-18T00:00:00Z</dcterms:created>
  <dcterms:modified xsi:type="dcterms:W3CDTF">2024-09-06T03:19:58Z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C0F07BA21E2ACD149C69D96687D9F622_43</vt:lpwstr>
  </property>
</Properties>
</file>